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ADME" sheetId="1" state="visible" r:id="rId3"/>
    <sheet name="Assumptions" sheetId="2" state="visible" r:id="rId4"/>
    <sheet name="Income Statement" sheetId="3" state="visible" r:id="rId5"/>
    <sheet name="Balance Sheet" sheetId="4" state="visible" r:id="rId6"/>
    <sheet name="Cash Flow Statement" sheetId="5" state="visible" r:id="rId7"/>
    <sheet name="FCF Summary" sheetId="6" state="visible" r:id="rId8"/>
    <sheet name="Sensitivity" sheetId="7" state="visible" r:id="rId9"/>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<sst xmlns="http://schemas.openxmlformats.org/spreadsheetml/2006/main" count="267" uniqueCount="219">
  <si>
    <t xml:space="preserve">Three-Statement Model · Module 04 Toolkit</t>
  </si>
  <si>
    <t xml:space="preserve">Globefin Corporate Finance · Cash Flow Forecasting &amp; Integrated Projection</t>
  </si>
  <si>
    <t xml:space="preserve">How this model works</t>
  </si>
  <si>
    <t xml:space="preserve">This is a working three-statement projection model. Three years of sample historical data are loaded as Years 1–3; five years of projection (Years 4–8) are computed from drivers you set on the Assumptions tab. The income statement, balance sheet, and cash flow statement are linked so any change to a driver flows through the whole model.</t>
  </si>
  <si>
    <t xml:space="preserve">Use it for</t>
  </si>
  <si>
    <t xml:space="preserve">(a) Building a forecast for any company you can characterize with the standard drivers — revenue growth, margin, working-capital days, capex %. (b) Quick sensitivity analysis: change one driver, watch FCF shift. (c) Generating a free-cash-flow series suitable for valuation in Module 07 (DCF).</t>
  </si>
  <si>
    <t xml:space="preserve">Step 1 · Replace the sample data</t>
  </si>
  <si>
    <t xml:space="preserve">On the Assumptions tab, the Year 1–3 driver values and starting balance-sheet items are in light yellow cells with blue text. Replace these with your company's actual figures from its 10-K or annual report. The model recomputes automatically.</t>
  </si>
  <si>
    <t xml:space="preserve">Step 2 · Set your projection drivers</t>
  </si>
  <si>
    <t xml:space="preserve">Years 4–8 driver inputs are also in light yellow cells. Default values are starting points — tune them based on your view of the company's trajectory: how fast it grows, how margins evolve, how working capital and capex scale.</t>
  </si>
  <si>
    <t xml:space="preserve">Step 3 · Read the resulting FCF</t>
  </si>
  <si>
    <t xml:space="preserve">The FCF Summary tab pulls the model together. Free Cash Flow to the Firm (FCFF) is what feeds into a DCF in Module 07. The Sensitivity tab shows how Year 5 FCF flexes when individual drivers change — useful for stress-testing your assumptions.</t>
  </si>
  <si>
    <t xml:space="preserve">Click any black-text cell to see how it's computed. Cross-sheet references appear in green. The only cells you should edit are the blue/yellow input cells on the Assumptions tab.</t>
  </si>
  <si>
    <t xml:space="preserve">Color &amp; format key</t>
  </si>
  <si>
    <t xml:space="preserve">Blue on yellow</t>
  </si>
  <si>
    <t xml:space="preserve">Input cells — replace with your data</t>
  </si>
  <si>
    <t xml:space="preserve">Black</t>
  </si>
  <si>
    <t xml:space="preserve">Formula or calculated value — do not edit</t>
  </si>
  <si>
    <t xml:space="preserve">Green</t>
  </si>
  <si>
    <t xml:space="preserve">Cross-sheet reference (pulled from another tab)</t>
  </si>
  <si>
    <t xml:space="preserve">White on navy</t>
  </si>
  <si>
    <t xml:space="preserve">Section header</t>
  </si>
  <si>
    <t xml:space="preserve">Bold black on gray</t>
  </si>
  <si>
    <t xml:space="preserve">Subtotal row</t>
  </si>
  <si>
    <t xml:space="preserve">Cream highlight</t>
  </si>
  <si>
    <t xml:space="preserve">Key derived metric (e.g., free cash flow)</t>
  </si>
  <si>
    <t xml:space="preserve">Caveats and limitations</t>
  </si>
  <si>
    <t xml:space="preserve">• This is a teaching template, not a full investment-grade model. Real corporate-finance models include detailed debt schedules, multi-segment revenue builds, deferred-tax tracking, and dozens of additional adjustments.</t>
  </si>
  <si>
    <t xml:space="preserve">• Projections beyond five years are highly sensitive to assumptions. The accuracy of the model is limited by the accuracy of the drivers — and drivers five years out are inherently uncertain.</t>
  </si>
  <si>
    <t xml:space="preserve">• The model assumes a clean capital structure (single layer of debt, no preferred equity, no convertibles) and holds debt and common stock constant across the projection. Modify the formulas on the cash flow statement if your target firm has more complex financing.</t>
  </si>
  <si>
    <t xml:space="preserve">• Working capital is modeled via days-of-sales / days-of-inventory / days-of-payables. This is the standard analyst approach but breaks down for businesses with substantial deferred revenue or long working-capital cycles. Review the working-capital section if your company has unusual dynamics.</t>
  </si>
  <si>
    <t xml:space="preserve">• Year 1 retained earnings is computed as a plug to make the balance sheet balance — the residual after assets, debt, and common stock are accounted for. If your inputs produce an unrealistic Year 1 RE, your other inputs are likely inconsistent with each other.</t>
  </si>
  <si>
    <t xml:space="preserve">Assumptions · Driver Inputs</t>
  </si>
  <si>
    <t xml:space="preserve">Year 1</t>
  </si>
  <si>
    <t xml:space="preserve">Year 2</t>
  </si>
  <si>
    <t xml:space="preserve">Year 3</t>
  </si>
  <si>
    <t xml:space="preserve">Year 4</t>
  </si>
  <si>
    <t xml:space="preserve">Year 5</t>
  </si>
  <si>
    <t xml:space="preserve">Year 6</t>
  </si>
  <si>
    <t xml:space="preserve">Year 7</t>
  </si>
  <si>
    <t xml:space="preserve">Year 8</t>
  </si>
  <si>
    <t xml:space="preserve">Notes</t>
  </si>
  <si>
    <t xml:space="preserve">Period type</t>
  </si>
  <si>
    <t xml:space="preserve">Historical</t>
  </si>
  <si>
    <t xml:space="preserve">Projected</t>
  </si>
  <si>
    <t xml:space="preserve">  REVENUE &amp; GROWTH</t>
  </si>
  <si>
    <t xml:space="preserve">Starting revenue ($M)</t>
  </si>
  <si>
    <t xml:space="preserve">Year 1 actual revenue. Replace with your company's figure.</t>
  </si>
  <si>
    <t xml:space="preserve">Revenue growth rate</t>
  </si>
  <si>
    <t xml:space="preserve">—</t>
  </si>
  <si>
    <t xml:space="preserve">% growth vs. prior year. Tune for projection.</t>
  </si>
  <si>
    <t xml:space="preserve">  MARGIN &amp; EXPENSE STRUCTURE</t>
  </si>
  <si>
    <t xml:space="preserve">Gross margin (% of revenue)</t>
  </si>
  <si>
    <t xml:space="preserve">Gross profit ÷ revenue.</t>
  </si>
  <si>
    <t xml:space="preserve">SG&amp;A (% of revenue)</t>
  </si>
  <si>
    <t xml:space="preserve">Operating leverage often improves with scale.</t>
  </si>
  <si>
    <t xml:space="preserve">Depreciation &amp; amortization (% of revenue)</t>
  </si>
  <si>
    <t xml:space="preserve">Roughly tracks capex / revenue ratio long-run.</t>
  </si>
  <si>
    <t xml:space="preserve">  TAX &amp; FINANCING</t>
  </si>
  <si>
    <t xml:space="preserve">Effective tax rate</t>
  </si>
  <si>
    <t xml:space="preserve">Federal + state. Often 21–28% in US, 25–30% in EU.</t>
  </si>
  <si>
    <t xml:space="preserve">Interest rate on debt</t>
  </si>
  <si>
    <t xml:space="preserve">Effective rate — match your company's actual cost of debt.</t>
  </si>
  <si>
    <t xml:space="preserve">Dividend payout ratio (% of NI)</t>
  </si>
  <si>
    <t xml:space="preserve">% of net income returned as dividends.</t>
  </si>
  <si>
    <t xml:space="preserve">  WORKING CAPITAL (DAYS)</t>
  </si>
  <si>
    <t xml:space="preserve">Days sales outstanding (DSO)</t>
  </si>
  <si>
    <t xml:space="preserve">AR = DSO × Revenue ÷ 365.</t>
  </si>
  <si>
    <t xml:space="preserve">Days inventory outstanding (DIO)</t>
  </si>
  <si>
    <t xml:space="preserve">Inventory = DIO × COGS ÷ 365.</t>
  </si>
  <si>
    <t xml:space="preserve">Days payables outstanding (DPO)</t>
  </si>
  <si>
    <t xml:space="preserve">AP = DPO × COGS ÷ 365.</t>
  </si>
  <si>
    <t xml:space="preserve">  CAPEX &amp; FIXED ASSETS</t>
  </si>
  <si>
    <t xml:space="preserve">Capital expenditures (% of revenue)</t>
  </si>
  <si>
    <t xml:space="preserve">Maintenance + growth capex. Compare to D&amp;A.</t>
  </si>
  <si>
    <t xml:space="preserve">  STARTING BALANCE SHEET (END OF YEAR 1)</t>
  </si>
  <si>
    <t xml:space="preserve">Cash and equivalents ($M)</t>
  </si>
  <si>
    <t xml:space="preserve">Initial cash reserve.</t>
  </si>
  <si>
    <t xml:space="preserve">Property, plant &amp; equipment, net ($M)</t>
  </si>
  <si>
    <t xml:space="preserve">Net PP&amp;E at end of Year 1.</t>
  </si>
  <si>
    <t xml:space="preserve">Other long-term assets ($M)</t>
  </si>
  <si>
    <t xml:space="preserve">Goodwill, intangibles, other LT assets.</t>
  </si>
  <si>
    <t xml:space="preserve">Long-term debt ($M)</t>
  </si>
  <si>
    <t xml:space="preserve">Outstanding LT debt at Year 1 end.</t>
  </si>
  <si>
    <t xml:space="preserve">Other long-term liabilities ($M)</t>
  </si>
  <si>
    <t xml:space="preserve">Other long-term liabilities.</t>
  </si>
  <si>
    <t xml:space="preserve">Common stock &amp; paid-in capital ($M)</t>
  </si>
  <si>
    <t xml:space="preserve">Cumulative equity raised.</t>
  </si>
  <si>
    <t xml:space="preserve">Retained earnings ($M)</t>
  </si>
  <si>
    <t xml:space="preserve">→ Plug (computed on Balance Sheet tab to make Y1 BS balance)</t>
  </si>
  <si>
    <t xml:space="preserve">Computed: not an input.</t>
  </si>
  <si>
    <t xml:space="preserve">Note: replace input cells (light yellow) with your data. Income Statement, Balance Sheet, and Cash Flow Statement tabs recompute automatically.</t>
  </si>
  <si>
    <t xml:space="preserve">Income Statement · Projected ($M)</t>
  </si>
  <si>
    <t xml:space="preserve">Revenue</t>
  </si>
  <si>
    <t xml:space="preserve">Cost of goods sold (COGS)</t>
  </si>
  <si>
    <t xml:space="preserve">Gross profit</t>
  </si>
  <si>
    <t xml:space="preserve">Revenue × Gross Margin</t>
  </si>
  <si>
    <t xml:space="preserve">Selling, general &amp; administrative</t>
  </si>
  <si>
    <t xml:space="preserve">EBITDA</t>
  </si>
  <si>
    <t xml:space="preserve">Gross profit − SG&amp;A</t>
  </si>
  <si>
    <t xml:space="preserve">Depreciation &amp; amortization</t>
  </si>
  <si>
    <t xml:space="preserve">EBIT (Operating income)</t>
  </si>
  <si>
    <t xml:space="preserve">EBITDA − D&amp;A</t>
  </si>
  <si>
    <t xml:space="preserve">Interest expense</t>
  </si>
  <si>
    <t xml:space="preserve">Pretax income</t>
  </si>
  <si>
    <t xml:space="preserve">Tax expense</t>
  </si>
  <si>
    <t xml:space="preserve">NET INCOME</t>
  </si>
  <si>
    <t xml:space="preserve">Memo: key margins</t>
  </si>
  <si>
    <t xml:space="preserve">Gross margin</t>
  </si>
  <si>
    <t xml:space="preserve">EBIT margin</t>
  </si>
  <si>
    <t xml:space="preserve">Net margin</t>
  </si>
  <si>
    <t xml:space="preserve">Revenue growth</t>
  </si>
  <si>
    <t xml:space="preserve">Balance Sheet · Projected ($M)</t>
  </si>
  <si>
    <t xml:space="preserve">  ASSETS</t>
  </si>
  <si>
    <t xml:space="preserve">Cash and equivalents</t>
  </si>
  <si>
    <t xml:space="preserve">Accounts receivable</t>
  </si>
  <si>
    <t xml:space="preserve">DSO × Revenue ÷ 365</t>
  </si>
  <si>
    <t xml:space="preserve">Inventory</t>
  </si>
  <si>
    <t xml:space="preserve">DIO × COGS ÷ 365</t>
  </si>
  <si>
    <t xml:space="preserve">Total current assets</t>
  </si>
  <si>
    <t xml:space="preserve">Property, plant &amp; equipment, net</t>
  </si>
  <si>
    <t xml:space="preserve">Prior PP&amp;E + Capex − D&amp;A</t>
  </si>
  <si>
    <t xml:space="preserve">Other long-term assets</t>
  </si>
  <si>
    <t xml:space="preserve">TOTAL ASSETS</t>
  </si>
  <si>
    <t xml:space="preserve">  LIABILITIES &amp; EQUITY</t>
  </si>
  <si>
    <t xml:space="preserve">Accounts payable</t>
  </si>
  <si>
    <t xml:space="preserve">DPO × COGS ÷ 365</t>
  </si>
  <si>
    <t xml:space="preserve">Total current liabilities</t>
  </si>
  <si>
    <t xml:space="preserve">Long-term debt</t>
  </si>
  <si>
    <t xml:space="preserve">Held constant in this model</t>
  </si>
  <si>
    <t xml:space="preserve">Other long-term liabilities</t>
  </si>
  <si>
    <t xml:space="preserve">Total liabilities</t>
  </si>
  <si>
    <t xml:space="preserve">Common stock &amp; paid-in capital</t>
  </si>
  <si>
    <t xml:space="preserve">Retained earnings</t>
  </si>
  <si>
    <t xml:space="preserve">Y1: plug. Y2+: prior + NI − Dividends</t>
  </si>
  <si>
    <t xml:space="preserve">Total stockholders' equity</t>
  </si>
  <si>
    <t xml:space="preserve">TOTAL LIABILITIES &amp; EQUITY</t>
  </si>
  <si>
    <t xml:space="preserve">Balance check (should = 0)</t>
  </si>
  <si>
    <t xml:space="preserve">Should be zero in every year</t>
  </si>
  <si>
    <t xml:space="preserve">Cash Flow Statement · Projected ($M)</t>
  </si>
  <si>
    <t xml:space="preserve">  CASH FROM OPERATING ACTIVITIES</t>
  </si>
  <si>
    <t xml:space="preserve">Net income</t>
  </si>
  <si>
    <t xml:space="preserve">Add-back: non-cash expense</t>
  </si>
  <si>
    <t xml:space="preserve">Change in accounts receivable</t>
  </si>
  <si>
    <t xml:space="preserve">Negative if AR is growing (use of cash)</t>
  </si>
  <si>
    <t xml:space="preserve">Change in inventory</t>
  </si>
  <si>
    <t xml:space="preserve">Change in accounts payable</t>
  </si>
  <si>
    <t xml:space="preserve">Positive if AP is growing (source of cash)</t>
  </si>
  <si>
    <t xml:space="preserve">Cash from operating activities</t>
  </si>
  <si>
    <t xml:space="preserve">  CASH FROM INVESTING ACTIVITIES</t>
  </si>
  <si>
    <t xml:space="preserve">Capital expenditures</t>
  </si>
  <si>
    <t xml:space="preserve">−Revenue × Capex %</t>
  </si>
  <si>
    <t xml:space="preserve">Cash from investing activities</t>
  </si>
  <si>
    <t xml:space="preserve">  CASH FROM FINANCING ACTIVITIES</t>
  </si>
  <si>
    <t xml:space="preserve">Dividends paid</t>
  </si>
  <si>
    <t xml:space="preserve">−NI × Payout ratio</t>
  </si>
  <si>
    <t xml:space="preserve">Cash from financing activities</t>
  </si>
  <si>
    <t xml:space="preserve">NET CHANGE IN CASH</t>
  </si>
  <si>
    <t xml:space="preserve">Free Cash Flow Summary · Bridge to Valuation</t>
  </si>
  <si>
    <t xml:space="preserve">  FREE CASH FLOW (Operating CF − Capex)</t>
  </si>
  <si>
    <t xml:space="preserve">Cash from operations</t>
  </si>
  <si>
    <t xml:space="preserve">FREE CASH FLOW (FCF)</t>
  </si>
  <si>
    <t xml:space="preserve">OpCF − Capex</t>
  </si>
  <si>
    <t xml:space="preserve">FCF margin (% of revenue)</t>
  </si>
  <si>
    <t xml:space="preserve">  FREE CASH FLOW TO THE FIRM (FCFF) — for DCF (Module 07)</t>
  </si>
  <si>
    <t xml:space="preserve">EBIT</t>
  </si>
  <si>
    <t xml:space="preserve">× (1 − tax rate)</t>
  </si>
  <si>
    <t xml:space="preserve">NOPAT (Net Operating Profit After Tax)</t>
  </si>
  <si>
    <t xml:space="preserve">+ D&amp;A (add-back)</t>
  </si>
  <si>
    <t xml:space="preserve">− Capex</t>
  </si>
  <si>
    <t xml:space="preserve">− Change in working capital</t>
  </si>
  <si>
    <t xml:space="preserve">FREE CASH FLOW TO THE FIRM (FCFF)</t>
  </si>
  <si>
    <t xml:space="preserve">NOPAT + D&amp;A − Capex − ΔWC</t>
  </si>
  <si>
    <t xml:space="preserve">Cumulative FCFF (Years 4–8 projected period)</t>
  </si>
  <si>
    <t xml:space="preserve">Sum of projected FCFF</t>
  </si>
  <si>
    <t xml:space="preserve">Sensitivity · How Year 5 FCF flexes with key drivers</t>
  </si>
  <si>
    <t xml:space="preserve">Base case Year 5 FCFF</t>
  </si>
  <si>
    <t xml:space="preserve">Pulled from FCF Summary tab</t>
  </si>
  <si>
    <t xml:space="preserve">Driver flex — single-driver, Year 5 FCFF (illustrative)</t>
  </si>
  <si>
    <t xml:space="preserve">Driver</t>
  </si>
  <si>
    <t xml:space="preserve">Low</t>
  </si>
  <si>
    <t xml:space="preserve">Below</t>
  </si>
  <si>
    <t xml:space="preserve">Base</t>
  </si>
  <si>
    <t xml:space="preserve">Above</t>
  </si>
  <si>
    <t xml:space="preserve">High</t>
  </si>
  <si>
    <t xml:space="preserve">Revenue growth (Y5)</t>
  </si>
  <si>
    <t xml:space="preserve">0%</t>
  </si>
  <si>
    <t xml:space="preserve">4%</t>
  </si>
  <si>
    <t xml:space="preserve">Base (8%)</t>
  </si>
  <si>
    <t xml:space="preserve">12%</t>
  </si>
  <si>
    <t xml:space="preserve">16%</t>
  </si>
  <si>
    <t xml:space="preserve">Each pp of growth shifts Y5 FCFF by ~$1M.</t>
  </si>
  <si>
    <t xml:space="preserve">Gross margin (Y5)</t>
  </si>
  <si>
    <t xml:space="preserve">30%</t>
  </si>
  <si>
    <t xml:space="preserve">31%</t>
  </si>
  <si>
    <t xml:space="preserve">Base (32%)</t>
  </si>
  <si>
    <t xml:space="preserve">33%</t>
  </si>
  <si>
    <t xml:space="preserve">34%</t>
  </si>
  <si>
    <t xml:space="preserve">100bp of margin × Revenue ~ $14M direct impact.</t>
  </si>
  <si>
    <t xml:space="preserve">SG&amp;A (% of rev, Y5)</t>
  </si>
  <si>
    <t xml:space="preserve">18%</t>
  </si>
  <si>
    <t xml:space="preserve">17%</t>
  </si>
  <si>
    <t xml:space="preserve">Base (16%)</t>
  </si>
  <si>
    <t xml:space="preserve">15%</t>
  </si>
  <si>
    <t xml:space="preserve">14%</t>
  </si>
  <si>
    <t xml:space="preserve">100bp lower SG&amp;A ~ +$10M after tax.</t>
  </si>
  <si>
    <t xml:space="preserve">Capex (% of rev, Y5)</t>
  </si>
  <si>
    <t xml:space="preserve">8%</t>
  </si>
  <si>
    <t xml:space="preserve">7%</t>
  </si>
  <si>
    <t xml:space="preserve">Base (6%)</t>
  </si>
  <si>
    <t xml:space="preserve">5%</t>
  </si>
  <si>
    <t xml:space="preserve">100bp lower capex ~ +$14M FCFF.</t>
  </si>
  <si>
    <t xml:space="preserve">Tax rate (Y5)</t>
  </si>
  <si>
    <t xml:space="preserve">20%</t>
  </si>
  <si>
    <t xml:space="preserve">23%</t>
  </si>
  <si>
    <t xml:space="preserve">Base (25%)</t>
  </si>
  <si>
    <t xml:space="preserve">27%</t>
  </si>
  <si>
    <t xml:space="preserve">Higher tax reduces NOPAT proportionally.</t>
  </si>
  <si>
    <t xml:space="preserve">How to use: Modify the corresponding driver in the Assumptions tab (e.g., change Year 5 Revenue growth) and the FCF Summary tab will recompute. The notes above give first-order magnitude estimates. For full sensitivity, change one driver at a time and observe the resulting Year 5 FCFF on the FCF Summary tab.</t>
  </si>
</sst>
</file>

<file path=xl/styles.xml><?xml version="1.0" encoding="utf-8"?>
<styleSheet xmlns="http://schemas.openxmlformats.org/spreadsheetml/2006/main">
  <numFmts count="5">
    <numFmt numFmtId="164" formatCode="General"/>
    <numFmt numFmtId="165" formatCode="_(\$* #,##0_);_(\$* \(#,##0\);_(\$* \-_);_(@_)"/>
    <numFmt numFmtId="166" formatCode="0.0%;\(0.0%\);\-"/>
    <numFmt numFmtId="167" formatCode="#,##0&quot; days&quot;"/>
    <numFmt numFmtId="168" formatCode="_(\$* #,##0.0_);_(\$* \(#,##0.0\);_(\$* \-_);_(@_)"/>
  </numFmts>
  <fonts count="19">
    <font>
      <sz val="11"/>
      <color theme="1"/>
      <name val="Calibri"/>
      <family val="2"/>
      <charset val="1"/>
    </font>
    <font>
      <sz val="10"/>
      <name val="Arial"/>
      <family val="0"/>
    </font>
    <font>
      <sz val="10"/>
      <name val="Arial"/>
      <family val="0"/>
    </font>
    <font>
      <sz val="10"/>
      <name val="Arial"/>
      <family val="0"/>
    </font>
    <font>
      <b val="true"/>
      <sz val="18"/>
      <color rgb="FFFFFFFF"/>
      <name val="Arial"/>
      <family val="0"/>
      <charset val="1"/>
    </font>
    <font>
      <i val="true"/>
      <sz val="11"/>
      <color rgb="FFF8C10B"/>
      <name val="Arial"/>
      <family val="0"/>
      <charset val="1"/>
    </font>
    <font>
      <b val="true"/>
      <sz val="14"/>
      <color rgb="FF0B1020"/>
      <name val="Arial"/>
      <family val="0"/>
      <charset val="1"/>
    </font>
    <font>
      <sz val="10"/>
      <color rgb="FF000000"/>
      <name val="Arial"/>
      <family val="0"/>
      <charset val="1"/>
    </font>
    <font>
      <b val="true"/>
      <sz val="11"/>
      <color rgb="FF0B1020"/>
      <name val="Arial"/>
      <family val="0"/>
      <charset val="1"/>
    </font>
    <font>
      <sz val="10"/>
      <color rgb="FF0000FF"/>
      <name val="Arial"/>
      <family val="0"/>
      <charset val="1"/>
    </font>
    <font>
      <sz val="10"/>
      <color rgb="FF008000"/>
      <name val="Arial"/>
      <family val="0"/>
      <charset val="1"/>
    </font>
    <font>
      <b val="true"/>
      <sz val="11"/>
      <color rgb="FFFFFFFF"/>
      <name val="Arial"/>
      <family val="0"/>
      <charset val="1"/>
    </font>
    <font>
      <b val="true"/>
      <sz val="10"/>
      <color rgb="FF000000"/>
      <name val="Arial"/>
      <family val="0"/>
      <charset val="1"/>
    </font>
    <font>
      <b val="true"/>
      <sz val="10"/>
      <color rgb="FFFFFFFF"/>
      <name val="Arial"/>
      <family val="0"/>
      <charset val="1"/>
    </font>
    <font>
      <b val="true"/>
      <sz val="10"/>
      <color rgb="FF0B1020"/>
      <name val="Arial"/>
      <family val="0"/>
      <charset val="1"/>
    </font>
    <font>
      <i val="true"/>
      <sz val="9"/>
      <color rgb="FF666666"/>
      <name val="Arial"/>
      <family val="0"/>
      <charset val="1"/>
    </font>
    <font>
      <sz val="10"/>
      <color rgb="FF555555"/>
      <name val="Arial"/>
      <family val="0"/>
      <charset val="1"/>
    </font>
    <font>
      <b val="true"/>
      <sz val="11"/>
      <color rgb="FFF8C10B"/>
      <name val="Arial"/>
      <family val="0"/>
      <charset val="1"/>
    </font>
    <font>
      <b val="true"/>
      <sz val="12"/>
      <color rgb="FF0B1020"/>
      <name val="Arial"/>
      <family val="0"/>
      <charset val="1"/>
    </font>
  </fonts>
  <fills count="8">
    <fill>
      <patternFill patternType="none"/>
    </fill>
    <fill>
      <patternFill patternType="gray125"/>
    </fill>
    <fill>
      <patternFill patternType="solid">
        <fgColor rgb="FF0B1020"/>
        <bgColor rgb="FF000000"/>
      </patternFill>
    </fill>
    <fill>
      <patternFill patternType="solid">
        <fgColor rgb="FFFFFACD"/>
        <bgColor rgb="FFFFF8E1"/>
      </patternFill>
    </fill>
    <fill>
      <patternFill patternType="solid">
        <fgColor rgb="FFF7F9FC"/>
        <bgColor rgb="FFFFFFFF"/>
      </patternFill>
    </fill>
    <fill>
      <patternFill patternType="solid">
        <fgColor rgb="FFFFFBE9"/>
        <bgColor rgb="FFFFF8E1"/>
      </patternFill>
    </fill>
    <fill>
      <patternFill patternType="solid">
        <fgColor rgb="FFF8C10B"/>
        <bgColor rgb="FFFF9900"/>
      </patternFill>
    </fill>
    <fill>
      <patternFill patternType="solid">
        <fgColor rgb="FFFFF8E1"/>
        <bgColor rgb="FFFFFBE9"/>
      </patternFill>
    </fill>
  </fills>
  <borders count="2">
    <border diagonalUp="false" diagonalDown="false">
      <left/>
      <right/>
      <top/>
      <bottom/>
      <diagonal/>
    </border>
    <border diagonalUp="false" diagonalDown="false">
      <left style="thin">
        <color rgb="FFE6E8ED"/>
      </left>
      <right style="thin">
        <color rgb="FFE6E8ED"/>
      </right>
      <top style="thin">
        <color rgb="FFE6E8ED"/>
      </top>
      <bottom style="thin">
        <color rgb="FFE6E8ED"/>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5" fillId="2"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top" textRotation="0" wrapText="true" indent="0" shrinkToFit="false"/>
      <protection locked="true" hidden="false"/>
    </xf>
    <xf numFmtId="164" fontId="8" fillId="0" borderId="0" xfId="0" applyFont="true" applyBorder="false" applyAlignment="true" applyProtection="false">
      <alignment horizontal="left" vertical="top" textRotation="0" wrapText="true" indent="0" shrinkToFit="false"/>
      <protection locked="true" hidden="false"/>
    </xf>
    <xf numFmtId="164" fontId="9" fillId="3" borderId="1"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10" fillId="0" borderId="1" xfId="0" applyFont="true" applyBorder="true" applyAlignment="true" applyProtection="false">
      <alignment horizontal="center" vertical="center" textRotation="0" wrapText="false" indent="0" shrinkToFit="false"/>
      <protection locked="true" hidden="false"/>
    </xf>
    <xf numFmtId="164" fontId="11" fillId="2" borderId="1" xfId="0" applyFont="true" applyBorder="true" applyAlignment="true" applyProtection="false">
      <alignment horizontal="center" vertical="center" textRotation="0" wrapText="false" indent="0" shrinkToFit="false"/>
      <protection locked="true" hidden="false"/>
    </xf>
    <xf numFmtId="164" fontId="12" fillId="4" borderId="1" xfId="0" applyFont="true" applyBorder="true" applyAlignment="true" applyProtection="false">
      <alignment horizontal="center" vertical="center" textRotation="0" wrapText="false" indent="0" shrinkToFit="false"/>
      <protection locked="true" hidden="false"/>
    </xf>
    <xf numFmtId="164" fontId="12" fillId="5" borderId="1" xfId="0" applyFont="true" applyBorder="tru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4" fontId="13" fillId="2" borderId="1" xfId="0" applyFont="true" applyBorder="true" applyAlignment="true" applyProtection="false">
      <alignment horizontal="center" vertical="center" textRotation="0" wrapText="false" indent="0" shrinkToFit="false"/>
      <protection locked="true" hidden="false"/>
    </xf>
    <xf numFmtId="164" fontId="14" fillId="6" borderId="1" xfId="0" applyFont="true" applyBorder="true" applyAlignment="true" applyProtection="false">
      <alignment horizontal="center" vertical="center" textRotation="0" wrapText="false" indent="0" shrinkToFit="false"/>
      <protection locked="true" hidden="false"/>
    </xf>
    <xf numFmtId="164" fontId="13" fillId="2" borderId="0" xfId="0" applyFont="true" applyBorder="fals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center" vertical="center" textRotation="0" wrapText="false" indent="0" shrinkToFit="false"/>
      <protection locked="true" hidden="false"/>
    </xf>
    <xf numFmtId="164" fontId="11" fillId="2" borderId="0" xfId="0" applyFont="true" applyBorder="true" applyAlignment="true" applyProtection="false">
      <alignment horizontal="left" vertical="center" textRotation="0" wrapText="false" indent="0" shrinkToFit="false"/>
      <protection locked="true" hidden="false"/>
    </xf>
    <xf numFmtId="165" fontId="9" fillId="3" borderId="1" xfId="0" applyFont="true" applyBorder="true" applyAlignment="true" applyProtection="false">
      <alignment horizontal="righ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false" indent="0" shrinkToFit="false"/>
      <protection locked="true" hidden="false"/>
    </xf>
    <xf numFmtId="166" fontId="9" fillId="3" borderId="1" xfId="0" applyFont="true" applyBorder="true" applyAlignment="true" applyProtection="false">
      <alignment horizontal="right" vertical="center" textRotation="0" wrapText="false" indent="0" shrinkToFit="false"/>
      <protection locked="true" hidden="false"/>
    </xf>
    <xf numFmtId="167" fontId="9" fillId="3" borderId="1" xfId="0" applyFont="true" applyBorder="true" applyAlignment="true" applyProtection="false">
      <alignment horizontal="right" vertical="center" textRotation="0" wrapText="false" indent="0" shrinkToFit="false"/>
      <protection locked="true" hidden="false"/>
    </xf>
    <xf numFmtId="164" fontId="0" fillId="0" borderId="1" xfId="0" applyFont="false" applyBorder="tru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5" fillId="5" borderId="0" xfId="0" applyFont="true" applyBorder="true" applyAlignment="true" applyProtection="false">
      <alignment horizontal="left" vertical="center" textRotation="0" wrapText="true" indent="0" shrinkToFit="false"/>
      <protection locked="true" hidden="false"/>
    </xf>
    <xf numFmtId="165" fontId="10" fillId="0" borderId="1" xfId="0" applyFont="true" applyBorder="true" applyAlignment="true" applyProtection="false">
      <alignment horizontal="right" vertical="center" textRotation="0" wrapText="false" indent="0" shrinkToFit="false"/>
      <protection locked="true" hidden="false"/>
    </xf>
    <xf numFmtId="165" fontId="7" fillId="0" borderId="1" xfId="0" applyFont="true" applyBorder="true" applyAlignment="true" applyProtection="false">
      <alignment horizontal="righ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2" shrinkToFit="false"/>
      <protection locked="true" hidden="false"/>
    </xf>
    <xf numFmtId="164" fontId="12" fillId="4" borderId="0" xfId="0" applyFont="true" applyBorder="false" applyAlignment="true" applyProtection="false">
      <alignment horizontal="left" vertical="center" textRotation="0" wrapText="false" indent="0" shrinkToFit="false"/>
      <protection locked="true" hidden="false"/>
    </xf>
    <xf numFmtId="165" fontId="12" fillId="4" borderId="1" xfId="0" applyFont="true" applyBorder="true" applyAlignment="true" applyProtection="false">
      <alignment horizontal="righ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1" fillId="2" borderId="0" xfId="0" applyFont="true" applyBorder="false" applyAlignment="true" applyProtection="false">
      <alignment horizontal="left" vertical="center" textRotation="0" wrapText="false" indent="0" shrinkToFit="false"/>
      <protection locked="true" hidden="false"/>
    </xf>
    <xf numFmtId="165" fontId="17" fillId="2" borderId="1" xfId="0" applyFont="true" applyBorder="true" applyAlignment="true" applyProtection="false">
      <alignment horizontal="right" vertical="center" textRotation="0" wrapText="false" indent="0" shrinkToFit="false"/>
      <protection locked="true" hidden="false"/>
    </xf>
    <xf numFmtId="166" fontId="7" fillId="0" borderId="1" xfId="0" applyFont="true" applyBorder="true" applyAlignment="true" applyProtection="false">
      <alignment horizontal="right" vertical="center" textRotation="0" wrapText="false" indent="0" shrinkToFit="false"/>
      <protection locked="true" hidden="false"/>
    </xf>
    <xf numFmtId="168" fontId="7" fillId="5" borderId="1" xfId="0" applyFont="true" applyBorder="true" applyAlignment="true" applyProtection="false">
      <alignment horizontal="right" vertical="center" textRotation="0" wrapText="false" indent="0" shrinkToFit="false"/>
      <protection locked="true" hidden="false"/>
    </xf>
    <xf numFmtId="164" fontId="8" fillId="5" borderId="0" xfId="0" applyFont="true" applyBorder="false" applyAlignment="true" applyProtection="false">
      <alignment horizontal="left" vertical="center" textRotation="0" wrapText="false" indent="0" shrinkToFit="false"/>
      <protection locked="true" hidden="false"/>
    </xf>
    <xf numFmtId="165" fontId="8" fillId="5" borderId="1" xfId="0" applyFont="true" applyBorder="true" applyAlignment="true" applyProtection="false">
      <alignment horizontal="right" vertical="center" textRotation="0" wrapText="false" indent="0" shrinkToFit="false"/>
      <protection locked="true" hidden="false"/>
    </xf>
    <xf numFmtId="164" fontId="15" fillId="5" borderId="0" xfId="0" applyFont="true" applyBorder="false" applyAlignment="true" applyProtection="false">
      <alignment horizontal="left" vertical="center" textRotation="0" wrapText="false" indent="0" shrinkToFit="false"/>
      <protection locked="true" hidden="false"/>
    </xf>
    <xf numFmtId="165" fontId="10" fillId="5" borderId="1" xfId="0" applyFont="true" applyBorder="true" applyAlignment="true" applyProtection="false">
      <alignment horizontal="right" vertical="center" textRotation="0" wrapText="false" indent="0" shrinkToFit="false"/>
      <protection locked="true" hidden="false"/>
    </xf>
    <xf numFmtId="164" fontId="18" fillId="0" borderId="0" xfId="0" applyFont="true" applyBorder="false" applyAlignment="tru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left" vertical="center" textRotation="0" wrapText="false" indent="0" shrinkToFit="false"/>
      <protection locked="true" hidden="false"/>
    </xf>
    <xf numFmtId="164" fontId="15" fillId="7" borderId="0" xfId="0" applyFont="true" applyBorder="true" applyAlignment="true" applyProtection="false">
      <alignment horizontal="left"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C27B0"/>
      <rgbColor rgb="FFFFFACD"/>
      <rgbColor rgb="FFE6E8ED"/>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F7F9FC"/>
      <rgbColor rgb="FFFFFBE9"/>
      <rgbColor rgb="FFFFF8E1"/>
      <rgbColor rgb="FF99CCFF"/>
      <rgbColor rgb="FFFF99CC"/>
      <rgbColor rgb="FFCC99FF"/>
      <rgbColor rgb="FFFFCC99"/>
      <rgbColor rgb="FF3366FF"/>
      <rgbColor rgb="FF33CCCC"/>
      <rgbColor rgb="FF99CC00"/>
      <rgbColor rgb="FFF8C10B"/>
      <rgbColor rgb="FFFF9900"/>
      <rgbColor rgb="FFFF6B35"/>
      <rgbColor rgb="FF666666"/>
      <rgbColor rgb="FF969696"/>
      <rgbColor rgb="FF003366"/>
      <rgbColor rgb="FF00B050"/>
      <rgbColor rgb="FF0B1020"/>
      <rgbColor rgb="FF333300"/>
      <rgbColor rgb="FF993300"/>
      <rgbColor rgb="FF993366"/>
      <rgbColor rgb="FF333399"/>
      <rgbColor rgb="FF555555"/>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3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95"/>
  </cols>
  <sheetData>
    <row r="1" customFormat="false" ht="19.5" hidden="false" customHeight="true" outlineLevel="0" collapsed="false">
      <c r="A1" s="2" t="s">
        <v>0</v>
      </c>
      <c r="B1" s="2"/>
    </row>
    <row r="2" customFormat="false" ht="19.5" hidden="false" customHeight="true" outlineLevel="0" collapsed="false">
      <c r="A2" s="2"/>
      <c r="B2" s="2"/>
    </row>
    <row r="3" customFormat="false" ht="18" hidden="false" customHeight="true" outlineLevel="0" collapsed="false">
      <c r="A3" s="3" t="s">
        <v>1</v>
      </c>
      <c r="B3" s="3"/>
    </row>
    <row r="4" customFormat="false" ht="7.5" hidden="false" customHeight="true" outlineLevel="0" collapsed="false"/>
    <row r="5" customFormat="false" ht="21.75" hidden="false" customHeight="true" outlineLevel="0" collapsed="false">
      <c r="B5" s="4" t="s">
        <v>2</v>
      </c>
    </row>
    <row r="6" customFormat="false" ht="63.75" hidden="false" customHeight="true" outlineLevel="0" collapsed="false">
      <c r="B6" s="5" t="s">
        <v>3</v>
      </c>
    </row>
    <row r="7" customFormat="false" ht="7.5" hidden="false" customHeight="true" outlineLevel="0" collapsed="false"/>
    <row r="8" customFormat="false" ht="21.75" hidden="false" customHeight="true" outlineLevel="0" collapsed="false">
      <c r="B8" s="6" t="s">
        <v>4</v>
      </c>
    </row>
    <row r="9" customFormat="false" ht="63.75" hidden="false" customHeight="true" outlineLevel="0" collapsed="false">
      <c r="B9" s="5" t="s">
        <v>5</v>
      </c>
    </row>
    <row r="10" customFormat="false" ht="7.5" hidden="false" customHeight="true" outlineLevel="0" collapsed="false"/>
    <row r="11" customFormat="false" ht="21.75" hidden="false" customHeight="true" outlineLevel="0" collapsed="false">
      <c r="B11" s="6" t="s">
        <v>6</v>
      </c>
    </row>
    <row r="12" customFormat="false" ht="48" hidden="false" customHeight="true" outlineLevel="0" collapsed="false">
      <c r="B12" s="5" t="s">
        <v>7</v>
      </c>
    </row>
    <row r="13" customFormat="false" ht="7.5" hidden="false" customHeight="true" outlineLevel="0" collapsed="false"/>
    <row r="14" customFormat="false" ht="21.75" hidden="false" customHeight="true" outlineLevel="0" collapsed="false">
      <c r="B14" s="6" t="s">
        <v>8</v>
      </c>
    </row>
    <row r="15" customFormat="false" ht="48" hidden="false" customHeight="true" outlineLevel="0" collapsed="false">
      <c r="B15" s="5" t="s">
        <v>9</v>
      </c>
    </row>
    <row r="16" customFormat="false" ht="7.5" hidden="false" customHeight="true" outlineLevel="0" collapsed="false"/>
    <row r="17" customFormat="false" ht="21.75" hidden="false" customHeight="true" outlineLevel="0" collapsed="false">
      <c r="B17" s="6" t="s">
        <v>10</v>
      </c>
    </row>
    <row r="18" customFormat="false" ht="48" hidden="false" customHeight="true" outlineLevel="0" collapsed="false">
      <c r="B18" s="5" t="s">
        <v>11</v>
      </c>
    </row>
    <row r="19" customFormat="false" ht="7.5" hidden="false" customHeight="true" outlineLevel="0" collapsed="false"/>
    <row r="20" customFormat="false" ht="31.5" hidden="false" customHeight="true" outlineLevel="0" collapsed="false">
      <c r="B20" s="5" t="s">
        <v>12</v>
      </c>
    </row>
    <row r="21" customFormat="false" ht="7.5" hidden="false" customHeight="true" outlineLevel="0" collapsed="false"/>
    <row r="23" customFormat="false" ht="21.75" hidden="false" customHeight="true" outlineLevel="0" collapsed="false">
      <c r="B23" s="4" t="s">
        <v>13</v>
      </c>
    </row>
    <row r="24" customFormat="false" ht="19.5" hidden="false" customHeight="true" outlineLevel="0" collapsed="false">
      <c r="A24" s="7" t="s">
        <v>14</v>
      </c>
      <c r="B24" s="8" t="s">
        <v>15</v>
      </c>
    </row>
    <row r="25" customFormat="false" ht="19.5" hidden="false" customHeight="true" outlineLevel="0" collapsed="false">
      <c r="A25" s="9" t="s">
        <v>16</v>
      </c>
      <c r="B25" s="8" t="s">
        <v>17</v>
      </c>
    </row>
    <row r="26" customFormat="false" ht="19.5" hidden="false" customHeight="true" outlineLevel="0" collapsed="false">
      <c r="A26" s="10" t="s">
        <v>18</v>
      </c>
      <c r="B26" s="8" t="s">
        <v>19</v>
      </c>
    </row>
    <row r="27" customFormat="false" ht="19.5" hidden="false" customHeight="true" outlineLevel="0" collapsed="false">
      <c r="A27" s="11" t="s">
        <v>20</v>
      </c>
      <c r="B27" s="8" t="s">
        <v>21</v>
      </c>
    </row>
    <row r="28" customFormat="false" ht="19.5" hidden="false" customHeight="true" outlineLevel="0" collapsed="false">
      <c r="A28" s="12" t="s">
        <v>22</v>
      </c>
      <c r="B28" s="8" t="s">
        <v>23</v>
      </c>
    </row>
    <row r="29" customFormat="false" ht="19.5" hidden="false" customHeight="true" outlineLevel="0" collapsed="false">
      <c r="A29" s="13" t="s">
        <v>24</v>
      </c>
      <c r="B29" s="8" t="s">
        <v>25</v>
      </c>
    </row>
    <row r="32" customFormat="false" ht="21.75" hidden="false" customHeight="true" outlineLevel="0" collapsed="false">
      <c r="B32" s="4" t="s">
        <v>26</v>
      </c>
    </row>
    <row r="33" customFormat="false" ht="48" hidden="false" customHeight="true" outlineLevel="0" collapsed="false">
      <c r="B33" s="5" t="s">
        <v>27</v>
      </c>
    </row>
    <row r="34" customFormat="false" ht="31.5" hidden="false" customHeight="true" outlineLevel="0" collapsed="false">
      <c r="B34" s="5" t="s">
        <v>28</v>
      </c>
    </row>
    <row r="35" customFormat="false" ht="48" hidden="false" customHeight="true" outlineLevel="0" collapsed="false">
      <c r="B35" s="5" t="s">
        <v>29</v>
      </c>
    </row>
    <row r="36" customFormat="false" ht="63.75" hidden="false" customHeight="true" outlineLevel="0" collapsed="false">
      <c r="B36" s="5" t="s">
        <v>30</v>
      </c>
    </row>
    <row r="37" customFormat="false" ht="48" hidden="false" customHeight="true" outlineLevel="0" collapsed="false">
      <c r="B37" s="5" t="s">
        <v>31</v>
      </c>
    </row>
  </sheetData>
  <mergeCells count="2">
    <mergeCell ref="A1:B2"/>
    <mergeCell ref="A3:B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8C10B"/>
    <pageSetUpPr fitToPage="false"/>
  </sheetPr>
  <dimension ref="A1:J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8"/>
    <col collapsed="false" customWidth="true" hidden="false" outlineLevel="0" max="9" min="2" style="1" width="13"/>
    <col collapsed="false" customWidth="true" hidden="false" outlineLevel="0" max="10" min="10" style="1" width="36"/>
  </cols>
  <sheetData>
    <row r="1" customFormat="false" ht="18" hidden="false" customHeight="true" outlineLevel="0" collapsed="false">
      <c r="A1" s="2" t="s">
        <v>32</v>
      </c>
      <c r="B1" s="2"/>
      <c r="C1" s="2"/>
      <c r="D1" s="2"/>
      <c r="E1" s="2"/>
      <c r="F1" s="2"/>
      <c r="G1" s="2"/>
      <c r="H1" s="2"/>
      <c r="I1" s="2"/>
      <c r="J1" s="2"/>
    </row>
    <row r="2" customFormat="false" ht="18" hidden="false" customHeight="true" outlineLevel="0" collapsed="false">
      <c r="A2" s="2"/>
      <c r="B2" s="2"/>
      <c r="C2" s="2"/>
      <c r="D2" s="2"/>
      <c r="E2" s="2"/>
      <c r="F2" s="2"/>
      <c r="G2" s="2"/>
      <c r="H2" s="2"/>
      <c r="I2" s="2"/>
      <c r="J2" s="2"/>
    </row>
    <row r="3" customFormat="false" ht="21.75" hidden="false" customHeight="true" outlineLevel="0" collapsed="false">
      <c r="A3" s="14"/>
      <c r="B3" s="15" t="s">
        <v>33</v>
      </c>
      <c r="C3" s="15" t="s">
        <v>34</v>
      </c>
      <c r="D3" s="15" t="s">
        <v>35</v>
      </c>
      <c r="E3" s="16" t="s">
        <v>36</v>
      </c>
      <c r="F3" s="16" t="s">
        <v>37</v>
      </c>
      <c r="G3" s="16" t="s">
        <v>38</v>
      </c>
      <c r="H3" s="16" t="s">
        <v>39</v>
      </c>
      <c r="I3" s="16" t="s">
        <v>40</v>
      </c>
      <c r="J3" s="17" t="s">
        <v>41</v>
      </c>
    </row>
    <row r="4" customFormat="false" ht="15.75" hidden="false" customHeight="true" outlineLevel="0" collapsed="false">
      <c r="A4" s="18" t="s">
        <v>42</v>
      </c>
      <c r="B4" s="19" t="s">
        <v>43</v>
      </c>
      <c r="C4" s="19" t="s">
        <v>43</v>
      </c>
      <c r="D4" s="19" t="s">
        <v>43</v>
      </c>
      <c r="E4" s="19" t="s">
        <v>44</v>
      </c>
      <c r="F4" s="19" t="s">
        <v>44</v>
      </c>
      <c r="G4" s="19" t="s">
        <v>44</v>
      </c>
      <c r="H4" s="19" t="s">
        <v>44</v>
      </c>
      <c r="I4" s="19" t="s">
        <v>44</v>
      </c>
    </row>
    <row r="6" customFormat="false" ht="21.75" hidden="false" customHeight="true" outlineLevel="0" collapsed="false">
      <c r="A6" s="20" t="s">
        <v>45</v>
      </c>
      <c r="B6" s="20"/>
      <c r="C6" s="20"/>
      <c r="D6" s="20"/>
      <c r="E6" s="20"/>
      <c r="F6" s="20"/>
      <c r="G6" s="20"/>
      <c r="H6" s="20"/>
      <c r="I6" s="20"/>
      <c r="J6" s="20"/>
    </row>
    <row r="7" customFormat="false" ht="18" hidden="false" customHeight="true" outlineLevel="0" collapsed="false">
      <c r="A7" s="8" t="s">
        <v>46</v>
      </c>
      <c r="B7" s="21" t="n">
        <v>1000</v>
      </c>
      <c r="J7" s="22" t="s">
        <v>47</v>
      </c>
    </row>
    <row r="8" customFormat="false" ht="18" hidden="false" customHeight="true" outlineLevel="0" collapsed="false">
      <c r="A8" s="8" t="s">
        <v>48</v>
      </c>
      <c r="B8" s="23" t="s">
        <v>49</v>
      </c>
      <c r="C8" s="24" t="n">
        <v>0.1</v>
      </c>
      <c r="D8" s="24" t="n">
        <v>0.09</v>
      </c>
      <c r="E8" s="24" t="n">
        <v>0.08</v>
      </c>
      <c r="F8" s="24" t="n">
        <v>0.08</v>
      </c>
      <c r="G8" s="24" t="n">
        <v>0.07</v>
      </c>
      <c r="H8" s="24" t="n">
        <v>0.06</v>
      </c>
      <c r="I8" s="24" t="n">
        <v>0.05</v>
      </c>
      <c r="J8" s="22" t="s">
        <v>50</v>
      </c>
    </row>
    <row r="10" customFormat="false" ht="21.75" hidden="false" customHeight="true" outlineLevel="0" collapsed="false">
      <c r="A10" s="20" t="s">
        <v>51</v>
      </c>
      <c r="B10" s="20"/>
      <c r="C10" s="20"/>
      <c r="D10" s="20"/>
      <c r="E10" s="20"/>
      <c r="F10" s="20"/>
      <c r="G10" s="20"/>
      <c r="H10" s="20"/>
      <c r="I10" s="20"/>
      <c r="J10" s="20"/>
    </row>
    <row r="11" customFormat="false" ht="18" hidden="false" customHeight="true" outlineLevel="0" collapsed="false">
      <c r="A11" s="8" t="s">
        <v>52</v>
      </c>
      <c r="B11" s="24" t="n">
        <v>0.3</v>
      </c>
      <c r="C11" s="24" t="n">
        <v>0.3</v>
      </c>
      <c r="D11" s="24" t="n">
        <v>0.31</v>
      </c>
      <c r="E11" s="24" t="n">
        <v>0.31</v>
      </c>
      <c r="F11" s="24" t="n">
        <v>0.32</v>
      </c>
      <c r="G11" s="24" t="n">
        <v>0.32</v>
      </c>
      <c r="H11" s="24" t="n">
        <v>0.32</v>
      </c>
      <c r="I11" s="24" t="n">
        <v>0.32</v>
      </c>
      <c r="J11" s="22" t="s">
        <v>53</v>
      </c>
    </row>
    <row r="12" customFormat="false" ht="18" hidden="false" customHeight="true" outlineLevel="0" collapsed="false">
      <c r="A12" s="8" t="s">
        <v>54</v>
      </c>
      <c r="B12" s="24" t="n">
        <v>0.18</v>
      </c>
      <c r="C12" s="24" t="n">
        <v>0.18</v>
      </c>
      <c r="D12" s="24" t="n">
        <v>0.17</v>
      </c>
      <c r="E12" s="24" t="n">
        <v>0.17</v>
      </c>
      <c r="F12" s="24" t="n">
        <v>0.16</v>
      </c>
      <c r="G12" s="24" t="n">
        <v>0.16</v>
      </c>
      <c r="H12" s="24" t="n">
        <v>0.16</v>
      </c>
      <c r="I12" s="24" t="n">
        <v>0.16</v>
      </c>
      <c r="J12" s="22" t="s">
        <v>55</v>
      </c>
    </row>
    <row r="13" customFormat="false" ht="18" hidden="false" customHeight="true" outlineLevel="0" collapsed="false">
      <c r="A13" s="8" t="s">
        <v>56</v>
      </c>
      <c r="B13" s="24" t="n">
        <v>0.04</v>
      </c>
      <c r="C13" s="24" t="n">
        <v>0.04</v>
      </c>
      <c r="D13" s="24" t="n">
        <v>0.04</v>
      </c>
      <c r="E13" s="24" t="n">
        <v>0.04</v>
      </c>
      <c r="F13" s="24" t="n">
        <v>0.04</v>
      </c>
      <c r="G13" s="24" t="n">
        <v>0.04</v>
      </c>
      <c r="H13" s="24" t="n">
        <v>0.04</v>
      </c>
      <c r="I13" s="24" t="n">
        <v>0.04</v>
      </c>
      <c r="J13" s="22" t="s">
        <v>57</v>
      </c>
    </row>
    <row r="15" customFormat="false" ht="21.75" hidden="false" customHeight="true" outlineLevel="0" collapsed="false">
      <c r="A15" s="20" t="s">
        <v>58</v>
      </c>
      <c r="B15" s="20"/>
      <c r="C15" s="20"/>
      <c r="D15" s="20"/>
      <c r="E15" s="20"/>
      <c r="F15" s="20"/>
      <c r="G15" s="20"/>
      <c r="H15" s="20"/>
      <c r="I15" s="20"/>
      <c r="J15" s="20"/>
    </row>
    <row r="16" customFormat="false" ht="18" hidden="false" customHeight="true" outlineLevel="0" collapsed="false">
      <c r="A16" s="8" t="s">
        <v>59</v>
      </c>
      <c r="B16" s="24" t="n">
        <v>0.25</v>
      </c>
      <c r="C16" s="24" t="n">
        <v>0.25</v>
      </c>
      <c r="D16" s="24" t="n">
        <v>0.25</v>
      </c>
      <c r="E16" s="24" t="n">
        <v>0.25</v>
      </c>
      <c r="F16" s="24" t="n">
        <v>0.25</v>
      </c>
      <c r="G16" s="24" t="n">
        <v>0.25</v>
      </c>
      <c r="H16" s="24" t="n">
        <v>0.25</v>
      </c>
      <c r="I16" s="24" t="n">
        <v>0.25</v>
      </c>
      <c r="J16" s="22" t="s">
        <v>60</v>
      </c>
    </row>
    <row r="17" customFormat="false" ht="18" hidden="false" customHeight="true" outlineLevel="0" collapsed="false">
      <c r="A17" s="8" t="s">
        <v>61</v>
      </c>
      <c r="B17" s="24" t="n">
        <v>0.05</v>
      </c>
      <c r="C17" s="24" t="n">
        <v>0.05</v>
      </c>
      <c r="D17" s="24" t="n">
        <v>0.05</v>
      </c>
      <c r="E17" s="24" t="n">
        <v>0.05</v>
      </c>
      <c r="F17" s="24" t="n">
        <v>0.05</v>
      </c>
      <c r="G17" s="24" t="n">
        <v>0.05</v>
      </c>
      <c r="H17" s="24" t="n">
        <v>0.05</v>
      </c>
      <c r="I17" s="24" t="n">
        <v>0.05</v>
      </c>
      <c r="J17" s="22" t="s">
        <v>62</v>
      </c>
    </row>
    <row r="18" customFormat="false" ht="18" hidden="false" customHeight="true" outlineLevel="0" collapsed="false">
      <c r="A18" s="8" t="s">
        <v>63</v>
      </c>
      <c r="B18" s="24" t="n">
        <v>0.3</v>
      </c>
      <c r="C18" s="24" t="n">
        <v>0.3</v>
      </c>
      <c r="D18" s="24" t="n">
        <v>0.3</v>
      </c>
      <c r="E18" s="24" t="n">
        <v>0.3</v>
      </c>
      <c r="F18" s="24" t="n">
        <v>0.3</v>
      </c>
      <c r="G18" s="24" t="n">
        <v>0.3</v>
      </c>
      <c r="H18" s="24" t="n">
        <v>0.3</v>
      </c>
      <c r="I18" s="24" t="n">
        <v>0.3</v>
      </c>
      <c r="J18" s="22" t="s">
        <v>64</v>
      </c>
    </row>
    <row r="20" customFormat="false" ht="21.75" hidden="false" customHeight="true" outlineLevel="0" collapsed="false">
      <c r="A20" s="20" t="s">
        <v>65</v>
      </c>
      <c r="B20" s="20"/>
      <c r="C20" s="20"/>
      <c r="D20" s="20"/>
      <c r="E20" s="20"/>
      <c r="F20" s="20"/>
      <c r="G20" s="20"/>
      <c r="H20" s="20"/>
      <c r="I20" s="20"/>
      <c r="J20" s="20"/>
    </row>
    <row r="21" customFormat="false" ht="18" hidden="false" customHeight="true" outlineLevel="0" collapsed="false">
      <c r="A21" s="8" t="s">
        <v>66</v>
      </c>
      <c r="B21" s="25" t="n">
        <v>45</v>
      </c>
      <c r="C21" s="25" t="n">
        <v>45</v>
      </c>
      <c r="D21" s="25" t="n">
        <v>45</v>
      </c>
      <c r="E21" s="25" t="n">
        <v>45</v>
      </c>
      <c r="F21" s="25" t="n">
        <v>45</v>
      </c>
      <c r="G21" s="25" t="n">
        <v>45</v>
      </c>
      <c r="H21" s="25" t="n">
        <v>45</v>
      </c>
      <c r="I21" s="25" t="n">
        <v>45</v>
      </c>
      <c r="J21" s="22" t="s">
        <v>67</v>
      </c>
    </row>
    <row r="22" customFormat="false" ht="18" hidden="false" customHeight="true" outlineLevel="0" collapsed="false">
      <c r="A22" s="8" t="s">
        <v>68</v>
      </c>
      <c r="B22" s="25" t="n">
        <v>60</v>
      </c>
      <c r="C22" s="25" t="n">
        <v>60</v>
      </c>
      <c r="D22" s="25" t="n">
        <v>60</v>
      </c>
      <c r="E22" s="25" t="n">
        <v>58</v>
      </c>
      <c r="F22" s="25" t="n">
        <v>58</v>
      </c>
      <c r="G22" s="25" t="n">
        <v>56</v>
      </c>
      <c r="H22" s="25" t="n">
        <v>56</v>
      </c>
      <c r="I22" s="25" t="n">
        <v>55</v>
      </c>
      <c r="J22" s="22" t="s">
        <v>69</v>
      </c>
    </row>
    <row r="23" customFormat="false" ht="18" hidden="false" customHeight="true" outlineLevel="0" collapsed="false">
      <c r="A23" s="8" t="s">
        <v>70</v>
      </c>
      <c r="B23" s="25" t="n">
        <v>40</v>
      </c>
      <c r="C23" s="25" t="n">
        <v>40</v>
      </c>
      <c r="D23" s="25" t="n">
        <v>42</v>
      </c>
      <c r="E23" s="25" t="n">
        <v>42</v>
      </c>
      <c r="F23" s="25" t="n">
        <v>44</v>
      </c>
      <c r="G23" s="25" t="n">
        <v>44</v>
      </c>
      <c r="H23" s="25" t="n">
        <v>45</v>
      </c>
      <c r="I23" s="25" t="n">
        <v>45</v>
      </c>
      <c r="J23" s="22" t="s">
        <v>71</v>
      </c>
    </row>
    <row r="25" customFormat="false" ht="21.75" hidden="false" customHeight="true" outlineLevel="0" collapsed="false">
      <c r="A25" s="20" t="s">
        <v>72</v>
      </c>
      <c r="B25" s="20"/>
      <c r="C25" s="20"/>
      <c r="D25" s="20"/>
      <c r="E25" s="20"/>
      <c r="F25" s="20"/>
      <c r="G25" s="20"/>
      <c r="H25" s="20"/>
      <c r="I25" s="20"/>
      <c r="J25" s="20"/>
    </row>
    <row r="26" customFormat="false" ht="18" hidden="false" customHeight="true" outlineLevel="0" collapsed="false">
      <c r="A26" s="8" t="s">
        <v>73</v>
      </c>
      <c r="B26" s="24" t="n">
        <v>0.05</v>
      </c>
      <c r="C26" s="24" t="n">
        <v>0.05</v>
      </c>
      <c r="D26" s="24" t="n">
        <v>0.05</v>
      </c>
      <c r="E26" s="24" t="n">
        <v>0.06</v>
      </c>
      <c r="F26" s="24" t="n">
        <v>0.06</v>
      </c>
      <c r="G26" s="24" t="n">
        <v>0.05</v>
      </c>
      <c r="H26" s="24" t="n">
        <v>0.05</v>
      </c>
      <c r="I26" s="24" t="n">
        <v>0.05</v>
      </c>
      <c r="J26" s="22" t="s">
        <v>74</v>
      </c>
    </row>
    <row r="28" customFormat="false" ht="21.75" hidden="false" customHeight="true" outlineLevel="0" collapsed="false">
      <c r="A28" s="20" t="s">
        <v>75</v>
      </c>
      <c r="B28" s="20"/>
      <c r="C28" s="20"/>
      <c r="D28" s="20"/>
      <c r="E28" s="20"/>
      <c r="F28" s="20"/>
      <c r="G28" s="20"/>
      <c r="H28" s="20"/>
      <c r="I28" s="20"/>
      <c r="J28" s="20"/>
    </row>
    <row r="29" customFormat="false" ht="18" hidden="false" customHeight="true" outlineLevel="0" collapsed="false">
      <c r="A29" s="8" t="s">
        <v>76</v>
      </c>
      <c r="B29" s="21" t="n">
        <v>80</v>
      </c>
      <c r="C29" s="26"/>
      <c r="D29" s="26"/>
      <c r="E29" s="26"/>
      <c r="F29" s="26"/>
      <c r="G29" s="26"/>
      <c r="H29" s="26"/>
      <c r="I29" s="26"/>
      <c r="J29" s="22" t="s">
        <v>77</v>
      </c>
    </row>
    <row r="30" customFormat="false" ht="18" hidden="false" customHeight="true" outlineLevel="0" collapsed="false">
      <c r="A30" s="8" t="s">
        <v>78</v>
      </c>
      <c r="B30" s="21" t="n">
        <v>400</v>
      </c>
      <c r="C30" s="26"/>
      <c r="D30" s="26"/>
      <c r="E30" s="26"/>
      <c r="F30" s="26"/>
      <c r="G30" s="26"/>
      <c r="H30" s="26"/>
      <c r="I30" s="26"/>
      <c r="J30" s="22" t="s">
        <v>79</v>
      </c>
    </row>
    <row r="31" customFormat="false" ht="18" hidden="false" customHeight="true" outlineLevel="0" collapsed="false">
      <c r="A31" s="8" t="s">
        <v>80</v>
      </c>
      <c r="B31" s="21" t="n">
        <v>50</v>
      </c>
      <c r="C31" s="26"/>
      <c r="D31" s="26"/>
      <c r="E31" s="26"/>
      <c r="F31" s="26"/>
      <c r="G31" s="26"/>
      <c r="H31" s="26"/>
      <c r="I31" s="26"/>
      <c r="J31" s="22" t="s">
        <v>81</v>
      </c>
    </row>
    <row r="32" customFormat="false" ht="18" hidden="false" customHeight="true" outlineLevel="0" collapsed="false">
      <c r="A32" s="8" t="s">
        <v>82</v>
      </c>
      <c r="B32" s="21" t="n">
        <v>200</v>
      </c>
      <c r="C32" s="26"/>
      <c r="D32" s="26"/>
      <c r="E32" s="26"/>
      <c r="F32" s="26"/>
      <c r="G32" s="26"/>
      <c r="H32" s="26"/>
      <c r="I32" s="26"/>
      <c r="J32" s="22" t="s">
        <v>83</v>
      </c>
    </row>
    <row r="33" customFormat="false" ht="18" hidden="false" customHeight="true" outlineLevel="0" collapsed="false">
      <c r="A33" s="8" t="s">
        <v>84</v>
      </c>
      <c r="B33" s="21" t="n">
        <v>30</v>
      </c>
      <c r="C33" s="26"/>
      <c r="D33" s="26"/>
      <c r="E33" s="26"/>
      <c r="F33" s="26"/>
      <c r="G33" s="26"/>
      <c r="H33" s="26"/>
      <c r="I33" s="26"/>
      <c r="J33" s="22" t="s">
        <v>85</v>
      </c>
    </row>
    <row r="34" customFormat="false" ht="18" hidden="false" customHeight="true" outlineLevel="0" collapsed="false">
      <c r="A34" s="8" t="s">
        <v>86</v>
      </c>
      <c r="B34" s="21" t="n">
        <v>150</v>
      </c>
      <c r="C34" s="26"/>
      <c r="D34" s="26"/>
      <c r="E34" s="26"/>
      <c r="F34" s="26"/>
      <c r="G34" s="26"/>
      <c r="H34" s="26"/>
      <c r="I34" s="26"/>
      <c r="J34" s="22" t="s">
        <v>87</v>
      </c>
    </row>
    <row r="35" customFormat="false" ht="18" hidden="false" customHeight="true" outlineLevel="0" collapsed="false">
      <c r="A35" s="8" t="s">
        <v>88</v>
      </c>
      <c r="B35" s="27" t="s">
        <v>89</v>
      </c>
      <c r="C35" s="27"/>
      <c r="D35" s="27"/>
      <c r="E35" s="27"/>
      <c r="F35" s="27"/>
      <c r="G35" s="27"/>
      <c r="H35" s="27"/>
      <c r="I35" s="27"/>
      <c r="J35" s="22" t="s">
        <v>90</v>
      </c>
    </row>
    <row r="37" customFormat="false" ht="30" hidden="false" customHeight="true" outlineLevel="0" collapsed="false">
      <c r="A37" s="28" t="s">
        <v>91</v>
      </c>
      <c r="B37" s="28"/>
      <c r="C37" s="28"/>
      <c r="D37" s="28"/>
      <c r="E37" s="28"/>
      <c r="F37" s="28"/>
      <c r="G37" s="28"/>
      <c r="H37" s="28"/>
      <c r="I37" s="28"/>
      <c r="J37" s="28"/>
    </row>
  </sheetData>
  <mergeCells count="9">
    <mergeCell ref="A1:J2"/>
    <mergeCell ref="A6:J6"/>
    <mergeCell ref="A10:J10"/>
    <mergeCell ref="A15:J15"/>
    <mergeCell ref="A20:J20"/>
    <mergeCell ref="A25:J25"/>
    <mergeCell ref="A28:J28"/>
    <mergeCell ref="B35:I35"/>
    <mergeCell ref="A37:J3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B050"/>
    <pageSetUpPr fitToPage="false"/>
  </sheetPr>
  <dimension ref="A1:J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8"/>
    <col collapsed="false" customWidth="true" hidden="false" outlineLevel="0" max="9" min="2" style="1" width="13"/>
    <col collapsed="false" customWidth="true" hidden="false" outlineLevel="0" max="10" min="10" style="1" width="30"/>
  </cols>
  <sheetData>
    <row r="1" customFormat="false" ht="18" hidden="false" customHeight="true" outlineLevel="0" collapsed="false">
      <c r="A1" s="2" t="s">
        <v>92</v>
      </c>
      <c r="B1" s="2"/>
      <c r="C1" s="2"/>
      <c r="D1" s="2"/>
      <c r="E1" s="2"/>
      <c r="F1" s="2"/>
      <c r="G1" s="2"/>
      <c r="H1" s="2"/>
      <c r="I1" s="2"/>
      <c r="J1" s="2"/>
    </row>
    <row r="2" customFormat="false" ht="18" hidden="false" customHeight="true" outlineLevel="0" collapsed="false">
      <c r="A2" s="2"/>
      <c r="B2" s="2"/>
      <c r="C2" s="2"/>
      <c r="D2" s="2"/>
      <c r="E2" s="2"/>
      <c r="F2" s="2"/>
      <c r="G2" s="2"/>
      <c r="H2" s="2"/>
      <c r="I2" s="2"/>
      <c r="J2" s="2"/>
    </row>
    <row r="3" customFormat="false" ht="21.75" hidden="false" customHeight="true" outlineLevel="0" collapsed="false">
      <c r="A3" s="14"/>
      <c r="B3" s="15" t="s">
        <v>33</v>
      </c>
      <c r="C3" s="15" t="s">
        <v>34</v>
      </c>
      <c r="D3" s="15" t="s">
        <v>35</v>
      </c>
      <c r="E3" s="16" t="s">
        <v>36</v>
      </c>
      <c r="F3" s="16" t="s">
        <v>37</v>
      </c>
      <c r="G3" s="16" t="s">
        <v>38</v>
      </c>
      <c r="H3" s="16" t="s">
        <v>39</v>
      </c>
      <c r="I3" s="16" t="s">
        <v>40</v>
      </c>
      <c r="J3" s="14"/>
    </row>
    <row r="5" customFormat="false" ht="15" hidden="false" customHeight="true" outlineLevel="0" collapsed="false">
      <c r="A5" s="8" t="s">
        <v>93</v>
      </c>
      <c r="B5" s="29" t="n">
        <f aca="false">Assumptions!$B$7</f>
        <v>1000</v>
      </c>
      <c r="C5" s="30" t="n">
        <f aca="false">B5*(1+Assumptions!$C$8)</f>
        <v>1100</v>
      </c>
      <c r="D5" s="30" t="n">
        <f aca="false">C5*(1+Assumptions!$D$8)</f>
        <v>1199</v>
      </c>
      <c r="E5" s="30" t="n">
        <f aca="false">D5*(1+Assumptions!$E$8)</f>
        <v>1294.92</v>
      </c>
      <c r="F5" s="30" t="n">
        <f aca="false">E5*(1+Assumptions!$F$8)</f>
        <v>1398.5136</v>
      </c>
      <c r="G5" s="30" t="n">
        <f aca="false">F5*(1+Assumptions!$G$8)</f>
        <v>1496.409552</v>
      </c>
      <c r="H5" s="30" t="n">
        <f aca="false">G5*(1+Assumptions!$H$8)</f>
        <v>1586.19412512</v>
      </c>
      <c r="I5" s="30" t="n">
        <f aca="false">H5*(1+Assumptions!$I$8)</f>
        <v>1665.503831376</v>
      </c>
    </row>
    <row r="6" customFormat="false" ht="15" hidden="false" customHeight="true" outlineLevel="0" collapsed="false">
      <c r="A6" s="31" t="s">
        <v>94</v>
      </c>
      <c r="B6" s="30" t="n">
        <f aca="false">-B5*(1-Assumptions!$B$11)</f>
        <v>-700</v>
      </c>
      <c r="C6" s="30" t="n">
        <f aca="false">-C5*(1-Assumptions!$C$11)</f>
        <v>-770</v>
      </c>
      <c r="D6" s="30" t="n">
        <f aca="false">-D5*(1-Assumptions!$D$11)</f>
        <v>-827.31</v>
      </c>
      <c r="E6" s="30" t="n">
        <f aca="false">-E5*(1-Assumptions!$E$11)</f>
        <v>-893.4948</v>
      </c>
      <c r="F6" s="30" t="n">
        <f aca="false">-F5*(1-Assumptions!$F$11)</f>
        <v>-950.989248</v>
      </c>
      <c r="G6" s="30" t="n">
        <f aca="false">-G5*(1-Assumptions!$G$11)</f>
        <v>-1017.55849536</v>
      </c>
      <c r="H6" s="30" t="n">
        <f aca="false">-H5*(1-Assumptions!$H$11)</f>
        <v>-1078.6120050816</v>
      </c>
      <c r="I6" s="30" t="n">
        <f aca="false">-I5*(1-Assumptions!$I$11)</f>
        <v>-1132.54260533568</v>
      </c>
    </row>
    <row r="7" customFormat="false" ht="15" hidden="false" customHeight="true" outlineLevel="0" collapsed="false">
      <c r="A7" s="32" t="s">
        <v>95</v>
      </c>
      <c r="B7" s="33" t="n">
        <f aca="false">B5+B6</f>
        <v>300</v>
      </c>
      <c r="C7" s="33" t="n">
        <f aca="false">C5+C6</f>
        <v>330</v>
      </c>
      <c r="D7" s="33" t="n">
        <f aca="false">D5+D6</f>
        <v>371.69</v>
      </c>
      <c r="E7" s="33" t="n">
        <f aca="false">E5+E6</f>
        <v>401.4252</v>
      </c>
      <c r="F7" s="33" t="n">
        <f aca="false">F5+F6</f>
        <v>447.524352</v>
      </c>
      <c r="G7" s="33" t="n">
        <f aca="false">G5+G6</f>
        <v>478.85105664</v>
      </c>
      <c r="H7" s="33" t="n">
        <f aca="false">H5+H6</f>
        <v>507.5821200384</v>
      </c>
      <c r="I7" s="33" t="n">
        <f aca="false">I5+I6</f>
        <v>532.96122604032</v>
      </c>
      <c r="J7" s="34" t="s">
        <v>96</v>
      </c>
    </row>
    <row r="8" customFormat="false" ht="15" hidden="false" customHeight="true" outlineLevel="0" collapsed="false">
      <c r="A8" s="31" t="s">
        <v>97</v>
      </c>
      <c r="B8" s="30" t="n">
        <f aca="false">-B5*Assumptions!$B$12</f>
        <v>-180</v>
      </c>
      <c r="C8" s="30" t="n">
        <f aca="false">-C5*Assumptions!$C$12</f>
        <v>-198</v>
      </c>
      <c r="D8" s="30" t="n">
        <f aca="false">-D5*Assumptions!$D$12</f>
        <v>-203.83</v>
      </c>
      <c r="E8" s="30" t="n">
        <f aca="false">-E5*Assumptions!$E$12</f>
        <v>-220.1364</v>
      </c>
      <c r="F8" s="30" t="n">
        <f aca="false">-F5*Assumptions!$F$12</f>
        <v>-223.762176</v>
      </c>
      <c r="G8" s="30" t="n">
        <f aca="false">-G5*Assumptions!$G$12</f>
        <v>-239.42552832</v>
      </c>
      <c r="H8" s="30" t="n">
        <f aca="false">-H5*Assumptions!$H$12</f>
        <v>-253.7910600192</v>
      </c>
      <c r="I8" s="30" t="n">
        <f aca="false">-I5*Assumptions!$I$12</f>
        <v>-266.48061302016</v>
      </c>
    </row>
    <row r="9" customFormat="false" ht="15" hidden="false" customHeight="true" outlineLevel="0" collapsed="false">
      <c r="A9" s="32" t="s">
        <v>98</v>
      </c>
      <c r="B9" s="33" t="n">
        <f aca="false">B7+B8</f>
        <v>120</v>
      </c>
      <c r="C9" s="33" t="n">
        <f aca="false">C7+C8</f>
        <v>132</v>
      </c>
      <c r="D9" s="33" t="n">
        <f aca="false">D7+D8</f>
        <v>167.86</v>
      </c>
      <c r="E9" s="33" t="n">
        <f aca="false">E7+E8</f>
        <v>181.2888</v>
      </c>
      <c r="F9" s="33" t="n">
        <f aca="false">F7+F8</f>
        <v>223.762176</v>
      </c>
      <c r="G9" s="33" t="n">
        <f aca="false">G7+G8</f>
        <v>239.42552832</v>
      </c>
      <c r="H9" s="33" t="n">
        <f aca="false">H7+H8</f>
        <v>253.7910600192</v>
      </c>
      <c r="I9" s="33" t="n">
        <f aca="false">I7+I8</f>
        <v>266.48061302016</v>
      </c>
      <c r="J9" s="34" t="s">
        <v>99</v>
      </c>
    </row>
    <row r="10" customFormat="false" ht="15" hidden="false" customHeight="true" outlineLevel="0" collapsed="false">
      <c r="A10" s="31" t="s">
        <v>100</v>
      </c>
      <c r="B10" s="30" t="n">
        <f aca="false">-B5*Assumptions!$B$13</f>
        <v>-40</v>
      </c>
      <c r="C10" s="30" t="n">
        <f aca="false">-C5*Assumptions!$C$13</f>
        <v>-44</v>
      </c>
      <c r="D10" s="30" t="n">
        <f aca="false">-D5*Assumptions!$D$13</f>
        <v>-47.96</v>
      </c>
      <c r="E10" s="30" t="n">
        <f aca="false">-E5*Assumptions!$E$13</f>
        <v>-51.7968</v>
      </c>
      <c r="F10" s="30" t="n">
        <f aca="false">-F5*Assumptions!$F$13</f>
        <v>-55.940544</v>
      </c>
      <c r="G10" s="30" t="n">
        <f aca="false">-G5*Assumptions!$G$13</f>
        <v>-59.85638208</v>
      </c>
      <c r="H10" s="30" t="n">
        <f aca="false">-H5*Assumptions!$H$13</f>
        <v>-63.4477650048</v>
      </c>
      <c r="I10" s="30" t="n">
        <f aca="false">-I5*Assumptions!$I$13</f>
        <v>-66.62015325504</v>
      </c>
    </row>
    <row r="11" customFormat="false" ht="15" hidden="false" customHeight="true" outlineLevel="0" collapsed="false">
      <c r="A11" s="32" t="s">
        <v>101</v>
      </c>
      <c r="B11" s="33" t="n">
        <f aca="false">B9+B10</f>
        <v>80</v>
      </c>
      <c r="C11" s="33" t="n">
        <f aca="false">C9+C10</f>
        <v>88</v>
      </c>
      <c r="D11" s="33" t="n">
        <f aca="false">D9+D10</f>
        <v>119.9</v>
      </c>
      <c r="E11" s="33" t="n">
        <f aca="false">E9+E10</f>
        <v>129.492</v>
      </c>
      <c r="F11" s="33" t="n">
        <f aca="false">F9+F10</f>
        <v>167.821632</v>
      </c>
      <c r="G11" s="33" t="n">
        <f aca="false">G9+G10</f>
        <v>179.56914624</v>
      </c>
      <c r="H11" s="33" t="n">
        <f aca="false">H9+H10</f>
        <v>190.3432950144</v>
      </c>
      <c r="I11" s="33" t="n">
        <f aca="false">I9+I10</f>
        <v>199.86045976512</v>
      </c>
      <c r="J11" s="34" t="s">
        <v>102</v>
      </c>
    </row>
    <row r="12" customFormat="false" ht="15" hidden="false" customHeight="true" outlineLevel="0" collapsed="false">
      <c r="A12" s="31" t="s">
        <v>103</v>
      </c>
      <c r="B12" s="30" t="n">
        <f aca="false">-Assumptions!$B$32*Assumptions!$B$17</f>
        <v>-10</v>
      </c>
      <c r="C12" s="30" t="n">
        <f aca="false">-Assumptions!$B$32*Assumptions!$C$17</f>
        <v>-10</v>
      </c>
      <c r="D12" s="30" t="n">
        <f aca="false">-Assumptions!$B$32*Assumptions!$D$17</f>
        <v>-10</v>
      </c>
      <c r="E12" s="30" t="n">
        <f aca="false">-Assumptions!$B$32*Assumptions!$E$17</f>
        <v>-10</v>
      </c>
      <c r="F12" s="30" t="n">
        <f aca="false">-Assumptions!$B$32*Assumptions!$F$17</f>
        <v>-10</v>
      </c>
      <c r="G12" s="30" t="n">
        <f aca="false">-Assumptions!$B$32*Assumptions!$G$17</f>
        <v>-10</v>
      </c>
      <c r="H12" s="30" t="n">
        <f aca="false">-Assumptions!$B$32*Assumptions!$H$17</f>
        <v>-10</v>
      </c>
      <c r="I12" s="30" t="n">
        <f aca="false">-Assumptions!$B$32*Assumptions!$I$17</f>
        <v>-10</v>
      </c>
    </row>
    <row r="13" customFormat="false" ht="15" hidden="false" customHeight="true" outlineLevel="0" collapsed="false">
      <c r="A13" s="32" t="s">
        <v>104</v>
      </c>
      <c r="B13" s="33" t="n">
        <f aca="false">B11+B12</f>
        <v>70</v>
      </c>
      <c r="C13" s="33" t="n">
        <f aca="false">C11+C12</f>
        <v>78</v>
      </c>
      <c r="D13" s="33" t="n">
        <f aca="false">D11+D12</f>
        <v>109.9</v>
      </c>
      <c r="E13" s="33" t="n">
        <f aca="false">E11+E12</f>
        <v>119.492</v>
      </c>
      <c r="F13" s="33" t="n">
        <f aca="false">F11+F12</f>
        <v>157.821632</v>
      </c>
      <c r="G13" s="33" t="n">
        <f aca="false">G11+G12</f>
        <v>169.56914624</v>
      </c>
      <c r="H13" s="33" t="n">
        <f aca="false">H11+H12</f>
        <v>180.3432950144</v>
      </c>
      <c r="I13" s="33" t="n">
        <f aca="false">I11+I12</f>
        <v>189.86045976512</v>
      </c>
    </row>
    <row r="14" customFormat="false" ht="15" hidden="false" customHeight="true" outlineLevel="0" collapsed="false">
      <c r="A14" s="31" t="s">
        <v>105</v>
      </c>
      <c r="B14" s="30" t="n">
        <f aca="false">-B13*Assumptions!$B$16</f>
        <v>-17.5</v>
      </c>
      <c r="C14" s="30" t="n">
        <f aca="false">-C13*Assumptions!$C$16</f>
        <v>-19.5</v>
      </c>
      <c r="D14" s="30" t="n">
        <f aca="false">-D13*Assumptions!$D$16</f>
        <v>-27.475</v>
      </c>
      <c r="E14" s="30" t="n">
        <f aca="false">-E13*Assumptions!$E$16</f>
        <v>-29.873</v>
      </c>
      <c r="F14" s="30" t="n">
        <f aca="false">-F13*Assumptions!$F$16</f>
        <v>-39.455408</v>
      </c>
      <c r="G14" s="30" t="n">
        <f aca="false">-G13*Assumptions!$G$16</f>
        <v>-42.39228656</v>
      </c>
      <c r="H14" s="30" t="n">
        <f aca="false">-H13*Assumptions!$H$16</f>
        <v>-45.0858237536001</v>
      </c>
      <c r="I14" s="30" t="n">
        <f aca="false">-I13*Assumptions!$I$16</f>
        <v>-47.4651149412801</v>
      </c>
    </row>
    <row r="15" customFormat="false" ht="15" hidden="false" customHeight="true" outlineLevel="0" collapsed="false">
      <c r="A15" s="35" t="s">
        <v>106</v>
      </c>
      <c r="B15" s="36" t="n">
        <f aca="false">B13+B14</f>
        <v>52.5</v>
      </c>
      <c r="C15" s="36" t="n">
        <f aca="false">C13+C14</f>
        <v>58.5</v>
      </c>
      <c r="D15" s="36" t="n">
        <f aca="false">D13+D14</f>
        <v>82.425</v>
      </c>
      <c r="E15" s="36" t="n">
        <f aca="false">E13+E14</f>
        <v>89.6190000000001</v>
      </c>
      <c r="F15" s="36" t="n">
        <f aca="false">F13+F14</f>
        <v>118.366224</v>
      </c>
      <c r="G15" s="36" t="n">
        <f aca="false">G13+G14</f>
        <v>127.17685968</v>
      </c>
      <c r="H15" s="36" t="n">
        <f aca="false">H13+H14</f>
        <v>135.2574712608</v>
      </c>
      <c r="I15" s="36" t="n">
        <f aca="false">I13+I14</f>
        <v>142.39534482384</v>
      </c>
    </row>
    <row r="17" customFormat="false" ht="21.75" hidden="false" customHeight="true" outlineLevel="0" collapsed="false">
      <c r="A17" s="18" t="s">
        <v>107</v>
      </c>
    </row>
    <row r="18" customFormat="false" ht="15" hidden="false" customHeight="true" outlineLevel="0" collapsed="false">
      <c r="A18" s="31" t="s">
        <v>108</v>
      </c>
      <c r="B18" s="37" t="n">
        <f aca="false">IFERROR(B7/B5,0)</f>
        <v>0.3</v>
      </c>
      <c r="C18" s="37" t="n">
        <f aca="false">IFERROR(C7/C5,0)</f>
        <v>0.3</v>
      </c>
      <c r="D18" s="37" t="n">
        <f aca="false">IFERROR(D7/D5,0)</f>
        <v>0.31</v>
      </c>
      <c r="E18" s="37" t="n">
        <f aca="false">IFERROR(E7/E5,0)</f>
        <v>0.31</v>
      </c>
      <c r="F18" s="37" t="n">
        <f aca="false">IFERROR(F7/F5,0)</f>
        <v>0.32</v>
      </c>
      <c r="G18" s="37" t="n">
        <f aca="false">IFERROR(G7/G5,0)</f>
        <v>0.32</v>
      </c>
      <c r="H18" s="37" t="n">
        <f aca="false">IFERROR(H7/H5,0)</f>
        <v>0.32</v>
      </c>
      <c r="I18" s="37" t="n">
        <f aca="false">IFERROR(I7/I5,0)</f>
        <v>0.32</v>
      </c>
    </row>
    <row r="19" customFormat="false" ht="15" hidden="false" customHeight="true" outlineLevel="0" collapsed="false">
      <c r="A19" s="31" t="s">
        <v>109</v>
      </c>
      <c r="B19" s="37" t="n">
        <f aca="false">IFERROR(B11/B5,0)</f>
        <v>0.08</v>
      </c>
      <c r="C19" s="37" t="n">
        <f aca="false">IFERROR(C11/C5,0)</f>
        <v>0.08</v>
      </c>
      <c r="D19" s="37" t="n">
        <f aca="false">IFERROR(D11/D5,0)</f>
        <v>0.1</v>
      </c>
      <c r="E19" s="37" t="n">
        <f aca="false">IFERROR(E11/E5,0)</f>
        <v>0.1</v>
      </c>
      <c r="F19" s="37" t="n">
        <f aca="false">IFERROR(F11/F5,0)</f>
        <v>0.12</v>
      </c>
      <c r="G19" s="37" t="n">
        <f aca="false">IFERROR(G11/G5,0)</f>
        <v>0.12</v>
      </c>
      <c r="H19" s="37" t="n">
        <f aca="false">IFERROR(H11/H5,0)</f>
        <v>0.12</v>
      </c>
      <c r="I19" s="37" t="n">
        <f aca="false">IFERROR(I11/I5,0)</f>
        <v>0.12</v>
      </c>
    </row>
    <row r="20" customFormat="false" ht="15" hidden="false" customHeight="true" outlineLevel="0" collapsed="false">
      <c r="A20" s="31" t="s">
        <v>110</v>
      </c>
      <c r="B20" s="37" t="n">
        <f aca="false">IFERROR(B15/B5,0)</f>
        <v>0.0525</v>
      </c>
      <c r="C20" s="37" t="n">
        <f aca="false">IFERROR(C15/C5,0)</f>
        <v>0.0531818181818182</v>
      </c>
      <c r="D20" s="37" t="n">
        <f aca="false">IFERROR(D15/D5,0)</f>
        <v>0.068744787322769</v>
      </c>
      <c r="E20" s="37" t="n">
        <f aca="false">IFERROR(E15/E5,0)</f>
        <v>0.0692081364099713</v>
      </c>
      <c r="F20" s="37" t="n">
        <f aca="false">IFERROR(F15/F5,0)</f>
        <v>0.084637163342566</v>
      </c>
      <c r="G20" s="37" t="n">
        <f aca="false">IFERROR(G15/G5,0)</f>
        <v>0.0849880031238935</v>
      </c>
      <c r="H20" s="37" t="n">
        <f aca="false">IFERROR(H15/H5,0)</f>
        <v>0.0852717010602769</v>
      </c>
      <c r="I20" s="37" t="n">
        <f aca="false">IFERROR(I15/I5,0)</f>
        <v>0.0854968581526447</v>
      </c>
    </row>
    <row r="21" customFormat="false" ht="15" hidden="false" customHeight="true" outlineLevel="0" collapsed="false">
      <c r="A21" s="31" t="s">
        <v>111</v>
      </c>
      <c r="B21" s="23" t="s">
        <v>49</v>
      </c>
      <c r="C21" s="37" t="n">
        <f aca="false">IFERROR(C5/B5-1,0)</f>
        <v>0.1</v>
      </c>
      <c r="D21" s="37" t="n">
        <f aca="false">IFERROR(D5/C5-1,0)</f>
        <v>0.0900000000000001</v>
      </c>
      <c r="E21" s="37" t="n">
        <f aca="false">IFERROR(E5/D5-1,0)</f>
        <v>0.0800000000000001</v>
      </c>
      <c r="F21" s="37" t="n">
        <f aca="false">IFERROR(F5/E5-1,0)</f>
        <v>0.0800000000000001</v>
      </c>
      <c r="G21" s="37" t="n">
        <f aca="false">IFERROR(G5/F5-1,0)</f>
        <v>0.0700000000000001</v>
      </c>
      <c r="H21" s="37" t="n">
        <f aca="false">IFERROR(H5/G5-1,0)</f>
        <v>0.0600000000000001</v>
      </c>
      <c r="I21" s="37" t="n">
        <f aca="false">IFERROR(I5/H5-1,0)</f>
        <v>0.05</v>
      </c>
    </row>
  </sheetData>
  <mergeCells count="1">
    <mergeCell ref="A1:J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70C0"/>
    <pageSetUpPr fitToPage="false"/>
  </sheetPr>
  <dimension ref="A1:J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8"/>
    <col collapsed="false" customWidth="true" hidden="false" outlineLevel="0" max="9" min="2" style="1" width="13"/>
    <col collapsed="false" customWidth="true" hidden="false" outlineLevel="0" max="10" min="10" style="1" width="30"/>
  </cols>
  <sheetData>
    <row r="1" customFormat="false" ht="18" hidden="false" customHeight="true" outlineLevel="0" collapsed="false">
      <c r="A1" s="2" t="s">
        <v>112</v>
      </c>
      <c r="B1" s="2"/>
      <c r="C1" s="2"/>
      <c r="D1" s="2"/>
      <c r="E1" s="2"/>
      <c r="F1" s="2"/>
      <c r="G1" s="2"/>
      <c r="H1" s="2"/>
      <c r="I1" s="2"/>
      <c r="J1" s="2"/>
    </row>
    <row r="2" customFormat="false" ht="18" hidden="false" customHeight="true" outlineLevel="0" collapsed="false">
      <c r="A2" s="2"/>
      <c r="B2" s="2"/>
      <c r="C2" s="2"/>
      <c r="D2" s="2"/>
      <c r="E2" s="2"/>
      <c r="F2" s="2"/>
      <c r="G2" s="2"/>
      <c r="H2" s="2"/>
      <c r="I2" s="2"/>
      <c r="J2" s="2"/>
    </row>
    <row r="3" customFormat="false" ht="21.75" hidden="false" customHeight="true" outlineLevel="0" collapsed="false">
      <c r="A3" s="14"/>
      <c r="B3" s="15" t="s">
        <v>33</v>
      </c>
      <c r="C3" s="15" t="s">
        <v>34</v>
      </c>
      <c r="D3" s="15" t="s">
        <v>35</v>
      </c>
      <c r="E3" s="16" t="s">
        <v>36</v>
      </c>
      <c r="F3" s="16" t="s">
        <v>37</v>
      </c>
      <c r="G3" s="16" t="s">
        <v>38</v>
      </c>
      <c r="H3" s="16" t="s">
        <v>39</v>
      </c>
      <c r="I3" s="16" t="s">
        <v>40</v>
      </c>
      <c r="J3" s="14"/>
    </row>
    <row r="5" customFormat="false" ht="21.75" hidden="false" customHeight="true" outlineLevel="0" collapsed="false">
      <c r="A5" s="20" t="s">
        <v>113</v>
      </c>
      <c r="B5" s="20"/>
      <c r="C5" s="20"/>
      <c r="D5" s="20"/>
      <c r="E5" s="20"/>
      <c r="F5" s="20"/>
      <c r="G5" s="20"/>
      <c r="H5" s="20"/>
      <c r="I5" s="20"/>
      <c r="J5" s="20"/>
    </row>
    <row r="6" customFormat="false" ht="15" hidden="false" customHeight="true" outlineLevel="0" collapsed="false">
      <c r="A6" s="31" t="s">
        <v>114</v>
      </c>
      <c r="B6" s="29" t="n">
        <f aca="false">Assumptions!$B$29</f>
        <v>80</v>
      </c>
      <c r="C6" s="30" t="n">
        <f aca="false">B6+'Cash Flow Statement'!C21</f>
        <v>93.7856164383562</v>
      </c>
      <c r="D6" s="30" t="n">
        <f aca="false">C6+'Cash Flow Statement'!D21</f>
        <v>128.680568493151</v>
      </c>
      <c r="E6" s="30" t="n">
        <f aca="false">D6+'Cash Flow Statement'!E21</f>
        <v>155.321669041096</v>
      </c>
      <c r="F6" s="30" t="n">
        <f aca="false">E6+'Cash Flow Statement'!F21</f>
        <v>200.126535561644</v>
      </c>
      <c r="G6" s="30" t="n">
        <f aca="false">F6+'Cash Flow Statement'!G21</f>
        <v>265.139199866082</v>
      </c>
      <c r="H6" s="30" t="n">
        <f aca="false">G6+'Cash Flow Statement'!H21</f>
        <v>333.836020272846</v>
      </c>
      <c r="I6" s="30" t="n">
        <f aca="false">H6+'Cash Flow Statement'!I21</f>
        <v>408.557365037201</v>
      </c>
    </row>
    <row r="7" customFormat="false" ht="15" hidden="false" customHeight="true" outlineLevel="0" collapsed="false">
      <c r="A7" s="31" t="s">
        <v>115</v>
      </c>
      <c r="B7" s="30" t="n">
        <f aca="false">Assumptions!$B$21*'Income Statement'!B5/365</f>
        <v>123.287671232877</v>
      </c>
      <c r="C7" s="30" t="n">
        <f aca="false">Assumptions!$C$21*'Income Statement'!C5/365</f>
        <v>135.616438356164</v>
      </c>
      <c r="D7" s="30" t="n">
        <f aca="false">Assumptions!$D$21*'Income Statement'!D5/365</f>
        <v>147.821917808219</v>
      </c>
      <c r="E7" s="30" t="n">
        <f aca="false">Assumptions!$E$21*'Income Statement'!E5/365</f>
        <v>159.647671232877</v>
      </c>
      <c r="F7" s="30" t="n">
        <f aca="false">Assumptions!$F$21*'Income Statement'!F5/365</f>
        <v>172.419484931507</v>
      </c>
      <c r="G7" s="30" t="n">
        <f aca="false">Assumptions!$G$21*'Income Statement'!G5/365</f>
        <v>184.488848876712</v>
      </c>
      <c r="H7" s="30" t="n">
        <f aca="false">Assumptions!$H$21*'Income Statement'!H5/365</f>
        <v>195.558179809315</v>
      </c>
      <c r="I7" s="30" t="n">
        <f aca="false">Assumptions!$I$21*'Income Statement'!I5/365</f>
        <v>205.336088799781</v>
      </c>
      <c r="J7" s="34" t="s">
        <v>116</v>
      </c>
    </row>
    <row r="8" customFormat="false" ht="15" hidden="false" customHeight="true" outlineLevel="0" collapsed="false">
      <c r="A8" s="31" t="s">
        <v>117</v>
      </c>
      <c r="B8" s="30" t="n">
        <f aca="false">Assumptions!$B$22*ABS('Income Statement'!B6)/365</f>
        <v>115.068493150685</v>
      </c>
      <c r="C8" s="30" t="n">
        <f aca="false">Assumptions!$C$22*ABS('Income Statement'!C6)/365</f>
        <v>126.575342465753</v>
      </c>
      <c r="D8" s="30" t="n">
        <f aca="false">Assumptions!$D$22*ABS('Income Statement'!D6)/365</f>
        <v>135.996164383562</v>
      </c>
      <c r="E8" s="30" t="n">
        <f aca="false">Assumptions!$E$22*ABS('Income Statement'!E6)/365</f>
        <v>141.979995616438</v>
      </c>
      <c r="F8" s="30" t="n">
        <f aca="false">Assumptions!$F$22*ABS('Income Statement'!F6)/365</f>
        <v>151.116099682192</v>
      </c>
      <c r="G8" s="30" t="n">
        <f aca="false">Assumptions!$G$22*ABS('Income Statement'!G6)/365</f>
        <v>156.118563671671</v>
      </c>
      <c r="H8" s="30" t="n">
        <f aca="false">Assumptions!$H$22*ABS('Income Statement'!H6)/365</f>
        <v>165.485677491972</v>
      </c>
      <c r="I8" s="30" t="n">
        <f aca="false">Assumptions!$I$22*ABS('Income Statement'!I6)/365</f>
        <v>170.657104913596</v>
      </c>
      <c r="J8" s="34" t="s">
        <v>118</v>
      </c>
    </row>
    <row r="9" customFormat="false" ht="15" hidden="false" customHeight="true" outlineLevel="0" collapsed="false">
      <c r="A9" s="32" t="s">
        <v>119</v>
      </c>
      <c r="B9" s="33" t="n">
        <f aca="false">SUM(B6:B8)</f>
        <v>318.356164383562</v>
      </c>
      <c r="C9" s="33" t="n">
        <f aca="false">SUM(C6:C8)</f>
        <v>355.977397260274</v>
      </c>
      <c r="D9" s="33" t="n">
        <f aca="false">SUM(D6:D8)</f>
        <v>412.498650684932</v>
      </c>
      <c r="E9" s="33" t="n">
        <f aca="false">SUM(E6:E8)</f>
        <v>456.949335890411</v>
      </c>
      <c r="F9" s="33" t="n">
        <f aca="false">SUM(F6:F8)</f>
        <v>523.662120175343</v>
      </c>
      <c r="G9" s="33" t="n">
        <f aca="false">SUM(G6:G8)</f>
        <v>605.746612414466</v>
      </c>
      <c r="H9" s="33" t="n">
        <f aca="false">SUM(H6:H8)</f>
        <v>694.879877574133</v>
      </c>
      <c r="I9" s="33" t="n">
        <f aca="false">SUM(I6:I8)</f>
        <v>784.550558750578</v>
      </c>
    </row>
    <row r="10" customFormat="false" ht="15" hidden="false" customHeight="true" outlineLevel="0" collapsed="false">
      <c r="A10" s="31" t="s">
        <v>120</v>
      </c>
      <c r="B10" s="29" t="n">
        <f aca="false">Assumptions!$B$30</f>
        <v>400</v>
      </c>
      <c r="C10" s="30" t="n">
        <f aca="false">B10+'Income Statement'!C5*Assumptions!$C$26+'Income Statement'!C10</f>
        <v>411</v>
      </c>
      <c r="D10" s="30" t="n">
        <f aca="false">C10+'Income Statement'!D5*Assumptions!$D$26+'Income Statement'!D10</f>
        <v>422.99</v>
      </c>
      <c r="E10" s="30" t="n">
        <f aca="false">D10+'Income Statement'!E5*Assumptions!$E$26+'Income Statement'!E10</f>
        <v>448.8884</v>
      </c>
      <c r="F10" s="30" t="n">
        <f aca="false">E10+'Income Statement'!F5*Assumptions!$F$26+'Income Statement'!F10</f>
        <v>476.858672</v>
      </c>
      <c r="G10" s="30" t="n">
        <f aca="false">F10+'Income Statement'!G5*Assumptions!$G$26+'Income Statement'!G10</f>
        <v>491.82276752</v>
      </c>
      <c r="H10" s="30" t="n">
        <f aca="false">G10+'Income Statement'!H5*Assumptions!$H$26+'Income Statement'!H10</f>
        <v>507.6847087712</v>
      </c>
      <c r="I10" s="30" t="n">
        <f aca="false">H10+'Income Statement'!I5*Assumptions!$I$26+'Income Statement'!I10</f>
        <v>524.33974708496</v>
      </c>
      <c r="J10" s="34" t="s">
        <v>121</v>
      </c>
    </row>
    <row r="11" customFormat="false" ht="15" hidden="false" customHeight="true" outlineLevel="0" collapsed="false">
      <c r="A11" s="31" t="s">
        <v>122</v>
      </c>
      <c r="B11" s="29" t="n">
        <f aca="false">Assumptions!$B$31</f>
        <v>50</v>
      </c>
      <c r="C11" s="30" t="n">
        <f aca="false">Assumptions!$B$31</f>
        <v>50</v>
      </c>
      <c r="D11" s="30" t="n">
        <f aca="false">Assumptions!$B$31</f>
        <v>50</v>
      </c>
      <c r="E11" s="30" t="n">
        <f aca="false">Assumptions!$B$31</f>
        <v>50</v>
      </c>
      <c r="F11" s="30" t="n">
        <f aca="false">Assumptions!$B$31</f>
        <v>50</v>
      </c>
      <c r="G11" s="30" t="n">
        <f aca="false">Assumptions!$B$31</f>
        <v>50</v>
      </c>
      <c r="H11" s="30" t="n">
        <f aca="false">Assumptions!$B$31</f>
        <v>50</v>
      </c>
      <c r="I11" s="30" t="n">
        <f aca="false">Assumptions!$B$31</f>
        <v>50</v>
      </c>
    </row>
    <row r="12" customFormat="false" ht="15" hidden="false" customHeight="true" outlineLevel="0" collapsed="false">
      <c r="A12" s="35" t="s">
        <v>123</v>
      </c>
      <c r="B12" s="36" t="n">
        <f aca="false">B9+B10+B11</f>
        <v>768.356164383562</v>
      </c>
      <c r="C12" s="36" t="n">
        <f aca="false">C9+C10+C11</f>
        <v>816.977397260274</v>
      </c>
      <c r="D12" s="36" t="n">
        <f aca="false">D9+D10+D11</f>
        <v>885.488650684932</v>
      </c>
      <c r="E12" s="36" t="n">
        <f aca="false">E9+E10+E11</f>
        <v>955.837735890411</v>
      </c>
      <c r="F12" s="36" t="n">
        <f aca="false">F9+F10+F11</f>
        <v>1050.52079217534</v>
      </c>
      <c r="G12" s="36" t="n">
        <f aca="false">G9+G10+G11</f>
        <v>1147.56937993447</v>
      </c>
      <c r="H12" s="36" t="n">
        <f aca="false">H9+H10+H11</f>
        <v>1252.56458634533</v>
      </c>
      <c r="I12" s="36" t="n">
        <f aca="false">I9+I10+I11</f>
        <v>1358.89030583554</v>
      </c>
    </row>
    <row r="14" customFormat="false" ht="21.75" hidden="false" customHeight="true" outlineLevel="0" collapsed="false">
      <c r="A14" s="20" t="s">
        <v>124</v>
      </c>
      <c r="B14" s="20"/>
      <c r="C14" s="20"/>
      <c r="D14" s="20"/>
      <c r="E14" s="20"/>
      <c r="F14" s="20"/>
      <c r="G14" s="20"/>
      <c r="H14" s="20"/>
      <c r="I14" s="20"/>
      <c r="J14" s="20"/>
    </row>
    <row r="15" customFormat="false" ht="15" hidden="false" customHeight="true" outlineLevel="0" collapsed="false">
      <c r="A15" s="31" t="s">
        <v>125</v>
      </c>
      <c r="B15" s="30" t="n">
        <f aca="false">Assumptions!$B$23*ABS('Income Statement'!B6)/365</f>
        <v>76.7123287671233</v>
      </c>
      <c r="C15" s="30" t="n">
        <f aca="false">Assumptions!$C$23*ABS('Income Statement'!C6)/365</f>
        <v>84.3835616438356</v>
      </c>
      <c r="D15" s="30" t="n">
        <f aca="false">Assumptions!$D$23*ABS('Income Statement'!D6)/365</f>
        <v>95.1973150684931</v>
      </c>
      <c r="E15" s="30" t="n">
        <f aca="false">Assumptions!$E$23*ABS('Income Statement'!E6)/365</f>
        <v>102.813100273973</v>
      </c>
      <c r="F15" s="30" t="n">
        <f aca="false">Assumptions!$F$23*ABS('Income Statement'!F6)/365</f>
        <v>114.639799758904</v>
      </c>
      <c r="G15" s="30" t="n">
        <f aca="false">Assumptions!$G$23*ABS('Income Statement'!G6)/365</f>
        <v>122.664585742027</v>
      </c>
      <c r="H15" s="30" t="n">
        <f aca="false">Assumptions!$H$23*ABS('Income Statement'!H6)/365</f>
        <v>132.979562270334</v>
      </c>
      <c r="I15" s="30" t="n">
        <f aca="false">Assumptions!$I$23*ABS('Income Statement'!I6)/365</f>
        <v>139.628540383851</v>
      </c>
      <c r="J15" s="34" t="s">
        <v>126</v>
      </c>
    </row>
    <row r="16" customFormat="false" ht="15" hidden="false" customHeight="true" outlineLevel="0" collapsed="false">
      <c r="A16" s="32" t="s">
        <v>127</v>
      </c>
      <c r="B16" s="33" t="n">
        <f aca="false">B15</f>
        <v>76.7123287671233</v>
      </c>
      <c r="C16" s="33" t="n">
        <f aca="false">C15</f>
        <v>84.3835616438356</v>
      </c>
      <c r="D16" s="33" t="n">
        <f aca="false">D15</f>
        <v>95.1973150684931</v>
      </c>
      <c r="E16" s="33" t="n">
        <f aca="false">E15</f>
        <v>102.813100273973</v>
      </c>
      <c r="F16" s="33" t="n">
        <f aca="false">F15</f>
        <v>114.639799758904</v>
      </c>
      <c r="G16" s="33" t="n">
        <f aca="false">G15</f>
        <v>122.664585742027</v>
      </c>
      <c r="H16" s="33" t="n">
        <f aca="false">H15</f>
        <v>132.979562270334</v>
      </c>
      <c r="I16" s="33" t="n">
        <f aca="false">I15</f>
        <v>139.628540383851</v>
      </c>
    </row>
    <row r="17" customFormat="false" ht="15" hidden="false" customHeight="true" outlineLevel="0" collapsed="false">
      <c r="A17" s="31" t="s">
        <v>128</v>
      </c>
      <c r="B17" s="29" t="n">
        <f aca="false">Assumptions!$B$32</f>
        <v>200</v>
      </c>
      <c r="C17" s="30" t="n">
        <f aca="false">Assumptions!$B$32</f>
        <v>200</v>
      </c>
      <c r="D17" s="30" t="n">
        <f aca="false">Assumptions!$B$32</f>
        <v>200</v>
      </c>
      <c r="E17" s="30" t="n">
        <f aca="false">Assumptions!$B$32</f>
        <v>200</v>
      </c>
      <c r="F17" s="30" t="n">
        <f aca="false">Assumptions!$B$32</f>
        <v>200</v>
      </c>
      <c r="G17" s="30" t="n">
        <f aca="false">Assumptions!$B$32</f>
        <v>200</v>
      </c>
      <c r="H17" s="30" t="n">
        <f aca="false">Assumptions!$B$32</f>
        <v>200</v>
      </c>
      <c r="I17" s="30" t="n">
        <f aca="false">Assumptions!$B$32</f>
        <v>200</v>
      </c>
      <c r="J17" s="34" t="s">
        <v>129</v>
      </c>
    </row>
    <row r="18" customFormat="false" ht="15" hidden="false" customHeight="true" outlineLevel="0" collapsed="false">
      <c r="A18" s="31" t="s">
        <v>130</v>
      </c>
      <c r="B18" s="29" t="n">
        <f aca="false">Assumptions!$B$33</f>
        <v>30</v>
      </c>
      <c r="C18" s="30" t="n">
        <f aca="false">Assumptions!$B$33</f>
        <v>30</v>
      </c>
      <c r="D18" s="30" t="n">
        <f aca="false">Assumptions!$B$33</f>
        <v>30</v>
      </c>
      <c r="E18" s="30" t="n">
        <f aca="false">Assumptions!$B$33</f>
        <v>30</v>
      </c>
      <c r="F18" s="30" t="n">
        <f aca="false">Assumptions!$B$33</f>
        <v>30</v>
      </c>
      <c r="G18" s="30" t="n">
        <f aca="false">Assumptions!$B$33</f>
        <v>30</v>
      </c>
      <c r="H18" s="30" t="n">
        <f aca="false">Assumptions!$B$33</f>
        <v>30</v>
      </c>
      <c r="I18" s="30" t="n">
        <f aca="false">Assumptions!$B$33</f>
        <v>30</v>
      </c>
    </row>
    <row r="19" customFormat="false" ht="15" hidden="false" customHeight="true" outlineLevel="0" collapsed="false">
      <c r="A19" s="32" t="s">
        <v>131</v>
      </c>
      <c r="B19" s="33" t="n">
        <f aca="false">B16+B17+B18</f>
        <v>306.712328767123</v>
      </c>
      <c r="C19" s="33" t="n">
        <f aca="false">C16+C17+C18</f>
        <v>314.383561643836</v>
      </c>
      <c r="D19" s="33" t="n">
        <f aca="false">D16+D17+D18</f>
        <v>325.197315068493</v>
      </c>
      <c r="E19" s="33" t="n">
        <f aca="false">E16+E17+E18</f>
        <v>332.813100273973</v>
      </c>
      <c r="F19" s="33" t="n">
        <f aca="false">F16+F17+F18</f>
        <v>344.639799758904</v>
      </c>
      <c r="G19" s="33" t="n">
        <f aca="false">G16+G17+G18</f>
        <v>352.664585742027</v>
      </c>
      <c r="H19" s="33" t="n">
        <f aca="false">H16+H17+H18</f>
        <v>362.979562270334</v>
      </c>
      <c r="I19" s="33" t="n">
        <f aca="false">I16+I17+I18</f>
        <v>369.628540383851</v>
      </c>
    </row>
    <row r="20" customFormat="false" ht="15" hidden="false" customHeight="true" outlineLevel="0" collapsed="false">
      <c r="A20" s="31" t="s">
        <v>132</v>
      </c>
      <c r="B20" s="29" t="n">
        <f aca="false">Assumptions!$B$34</f>
        <v>150</v>
      </c>
      <c r="C20" s="30" t="n">
        <f aca="false">Assumptions!$B$34</f>
        <v>150</v>
      </c>
      <c r="D20" s="30" t="n">
        <f aca="false">Assumptions!$B$34</f>
        <v>150</v>
      </c>
      <c r="E20" s="30" t="n">
        <f aca="false">Assumptions!$B$34</f>
        <v>150</v>
      </c>
      <c r="F20" s="30" t="n">
        <f aca="false">Assumptions!$B$34</f>
        <v>150</v>
      </c>
      <c r="G20" s="30" t="n">
        <f aca="false">Assumptions!$B$34</f>
        <v>150</v>
      </c>
      <c r="H20" s="30" t="n">
        <f aca="false">Assumptions!$B$34</f>
        <v>150</v>
      </c>
      <c r="I20" s="30" t="n">
        <f aca="false">Assumptions!$B$34</f>
        <v>150</v>
      </c>
    </row>
    <row r="21" customFormat="false" ht="15" hidden="false" customHeight="true" outlineLevel="0" collapsed="false">
      <c r="A21" s="31" t="s">
        <v>133</v>
      </c>
      <c r="B21" s="30" t="n">
        <f aca="false">B12-B19-B20</f>
        <v>311.643835616438</v>
      </c>
      <c r="C21" s="30" t="n">
        <f aca="false">B21+'Income Statement'!C15*(1-Assumptions!$C$18)</f>
        <v>352.593835616438</v>
      </c>
      <c r="D21" s="30" t="n">
        <f aca="false">C21+'Income Statement'!D15*(1-Assumptions!$D$18)</f>
        <v>410.291335616438</v>
      </c>
      <c r="E21" s="30" t="n">
        <f aca="false">D21+'Income Statement'!E15*(1-Assumptions!$E$18)</f>
        <v>473.024635616438</v>
      </c>
      <c r="F21" s="30" t="n">
        <f aca="false">E21+'Income Statement'!F15*(1-Assumptions!$F$18)</f>
        <v>555.880992416439</v>
      </c>
      <c r="G21" s="30" t="n">
        <f aca="false">F21+'Income Statement'!G15*(1-Assumptions!$G$18)</f>
        <v>644.904794192439</v>
      </c>
      <c r="H21" s="30" t="n">
        <f aca="false">G21+'Income Statement'!H15*(1-Assumptions!$H$18)</f>
        <v>739.585024074999</v>
      </c>
      <c r="I21" s="30" t="n">
        <f aca="false">H21+'Income Statement'!I15*(1-Assumptions!$I$18)</f>
        <v>839.261765451687</v>
      </c>
      <c r="J21" s="34" t="s">
        <v>134</v>
      </c>
    </row>
    <row r="22" customFormat="false" ht="15" hidden="false" customHeight="true" outlineLevel="0" collapsed="false">
      <c r="A22" s="32" t="s">
        <v>135</v>
      </c>
      <c r="B22" s="33" t="n">
        <f aca="false">B20+B21</f>
        <v>461.643835616438</v>
      </c>
      <c r="C22" s="33" t="n">
        <f aca="false">C20+C21</f>
        <v>502.593835616438</v>
      </c>
      <c r="D22" s="33" t="n">
        <f aca="false">D20+D21</f>
        <v>560.291335616438</v>
      </c>
      <c r="E22" s="33" t="n">
        <f aca="false">E20+E21</f>
        <v>623.024635616438</v>
      </c>
      <c r="F22" s="33" t="n">
        <f aca="false">F20+F21</f>
        <v>705.880992416439</v>
      </c>
      <c r="G22" s="33" t="n">
        <f aca="false">G20+G21</f>
        <v>794.904794192439</v>
      </c>
      <c r="H22" s="33" t="n">
        <f aca="false">H20+H21</f>
        <v>889.585024074999</v>
      </c>
      <c r="I22" s="33" t="n">
        <f aca="false">I20+I21</f>
        <v>989.261765451687</v>
      </c>
    </row>
    <row r="23" customFormat="false" ht="15" hidden="false" customHeight="true" outlineLevel="0" collapsed="false">
      <c r="A23" s="35" t="s">
        <v>136</v>
      </c>
      <c r="B23" s="36" t="n">
        <f aca="false">B19+B22</f>
        <v>768.356164383562</v>
      </c>
      <c r="C23" s="36" t="n">
        <f aca="false">C19+C22</f>
        <v>816.977397260274</v>
      </c>
      <c r="D23" s="36" t="n">
        <f aca="false">D19+D22</f>
        <v>885.488650684932</v>
      </c>
      <c r="E23" s="36" t="n">
        <f aca="false">E19+E22</f>
        <v>955.837735890411</v>
      </c>
      <c r="F23" s="36" t="n">
        <f aca="false">F19+F22</f>
        <v>1050.52079217534</v>
      </c>
      <c r="G23" s="36" t="n">
        <f aca="false">G19+G22</f>
        <v>1147.56937993447</v>
      </c>
      <c r="H23" s="36" t="n">
        <f aca="false">H19+H22</f>
        <v>1252.56458634533</v>
      </c>
      <c r="I23" s="36" t="n">
        <f aca="false">I19+I22</f>
        <v>1358.89030583554</v>
      </c>
    </row>
    <row r="25" customFormat="false" ht="15" hidden="false" customHeight="true" outlineLevel="0" collapsed="false">
      <c r="A25" s="18" t="s">
        <v>137</v>
      </c>
      <c r="B25" s="38" t="n">
        <f aca="false">B12-B23</f>
        <v>0</v>
      </c>
      <c r="C25" s="38" t="n">
        <f aca="false">C12-C23</f>
        <v>0</v>
      </c>
      <c r="D25" s="38" t="n">
        <f aca="false">D12-D23</f>
        <v>0</v>
      </c>
      <c r="E25" s="38" t="n">
        <f aca="false">E12-E23</f>
        <v>0</v>
      </c>
      <c r="F25" s="38" t="n">
        <f aca="false">F12-F23</f>
        <v>0</v>
      </c>
      <c r="G25" s="38" t="n">
        <f aca="false">G12-G23</f>
        <v>0</v>
      </c>
      <c r="H25" s="38" t="n">
        <f aca="false">H12-H23</f>
        <v>0</v>
      </c>
      <c r="I25" s="38" t="n">
        <f aca="false">I12-I23</f>
        <v>0</v>
      </c>
      <c r="J25" s="34" t="s">
        <v>138</v>
      </c>
    </row>
  </sheetData>
  <mergeCells count="3">
    <mergeCell ref="A1:J2"/>
    <mergeCell ref="A5:J5"/>
    <mergeCell ref="A14:J1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8C10B"/>
    <pageSetUpPr fitToPage="false"/>
  </sheetPr>
  <dimension ref="A1:J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8"/>
    <col collapsed="false" customWidth="true" hidden="false" outlineLevel="0" max="9" min="2" style="1" width="13"/>
    <col collapsed="false" customWidth="true" hidden="false" outlineLevel="0" max="10" min="10" style="1" width="30"/>
  </cols>
  <sheetData>
    <row r="1" customFormat="false" ht="18" hidden="false" customHeight="true" outlineLevel="0" collapsed="false">
      <c r="A1" s="2" t="s">
        <v>139</v>
      </c>
      <c r="B1" s="2"/>
      <c r="C1" s="2"/>
      <c r="D1" s="2"/>
      <c r="E1" s="2"/>
      <c r="F1" s="2"/>
      <c r="G1" s="2"/>
      <c r="H1" s="2"/>
      <c r="I1" s="2"/>
      <c r="J1" s="2"/>
    </row>
    <row r="2" customFormat="false" ht="18" hidden="false" customHeight="true" outlineLevel="0" collapsed="false">
      <c r="A2" s="2"/>
      <c r="B2" s="2"/>
      <c r="C2" s="2"/>
      <c r="D2" s="2"/>
      <c r="E2" s="2"/>
      <c r="F2" s="2"/>
      <c r="G2" s="2"/>
      <c r="H2" s="2"/>
      <c r="I2" s="2"/>
      <c r="J2" s="2"/>
    </row>
    <row r="3" customFormat="false" ht="21.75" hidden="false" customHeight="true" outlineLevel="0" collapsed="false">
      <c r="A3" s="14"/>
      <c r="B3" s="15" t="s">
        <v>33</v>
      </c>
      <c r="C3" s="15" t="s">
        <v>34</v>
      </c>
      <c r="D3" s="15" t="s">
        <v>35</v>
      </c>
      <c r="E3" s="16" t="s">
        <v>36</v>
      </c>
      <c r="F3" s="16" t="s">
        <v>37</v>
      </c>
      <c r="G3" s="16" t="s">
        <v>38</v>
      </c>
      <c r="H3" s="16" t="s">
        <v>39</v>
      </c>
      <c r="I3" s="16" t="s">
        <v>40</v>
      </c>
      <c r="J3" s="14"/>
    </row>
    <row r="5" customFormat="false" ht="21.75" hidden="false" customHeight="true" outlineLevel="0" collapsed="false">
      <c r="A5" s="20" t="s">
        <v>140</v>
      </c>
      <c r="B5" s="20"/>
      <c r="C5" s="20"/>
      <c r="D5" s="20"/>
      <c r="E5" s="20"/>
      <c r="F5" s="20"/>
      <c r="G5" s="20"/>
      <c r="H5" s="20"/>
      <c r="I5" s="20"/>
      <c r="J5" s="20"/>
    </row>
    <row r="6" customFormat="false" ht="15" hidden="false" customHeight="true" outlineLevel="0" collapsed="false">
      <c r="A6" s="31" t="s">
        <v>141</v>
      </c>
      <c r="B6" s="29" t="n">
        <f aca="false">'Income Statement'!B15</f>
        <v>52.5</v>
      </c>
      <c r="C6" s="29" t="n">
        <f aca="false">'Income Statement'!C15</f>
        <v>58.5</v>
      </c>
      <c r="D6" s="29" t="n">
        <f aca="false">'Income Statement'!D15</f>
        <v>82.425</v>
      </c>
      <c r="E6" s="29" t="n">
        <f aca="false">'Income Statement'!E15</f>
        <v>89.6190000000001</v>
      </c>
      <c r="F6" s="29" t="n">
        <f aca="false">'Income Statement'!F15</f>
        <v>118.366224</v>
      </c>
      <c r="G6" s="29" t="n">
        <f aca="false">'Income Statement'!G15</f>
        <v>127.17685968</v>
      </c>
      <c r="H6" s="29" t="n">
        <f aca="false">'Income Statement'!H15</f>
        <v>135.2574712608</v>
      </c>
      <c r="I6" s="29" t="n">
        <f aca="false">'Income Statement'!I15</f>
        <v>142.39534482384</v>
      </c>
    </row>
    <row r="7" customFormat="false" ht="15" hidden="false" customHeight="true" outlineLevel="0" collapsed="false">
      <c r="A7" s="31" t="s">
        <v>100</v>
      </c>
      <c r="B7" s="29" t="n">
        <f aca="false">-'Income Statement'!B10</f>
        <v>40</v>
      </c>
      <c r="C7" s="29" t="n">
        <f aca="false">-'Income Statement'!C10</f>
        <v>44</v>
      </c>
      <c r="D7" s="29" t="n">
        <f aca="false">-'Income Statement'!D10</f>
        <v>47.96</v>
      </c>
      <c r="E7" s="29" t="n">
        <f aca="false">-'Income Statement'!E10</f>
        <v>51.7968</v>
      </c>
      <c r="F7" s="29" t="n">
        <f aca="false">-'Income Statement'!F10</f>
        <v>55.940544</v>
      </c>
      <c r="G7" s="29" t="n">
        <f aca="false">-'Income Statement'!G10</f>
        <v>59.85638208</v>
      </c>
      <c r="H7" s="29" t="n">
        <f aca="false">-'Income Statement'!H10</f>
        <v>63.4477650048</v>
      </c>
      <c r="I7" s="29" t="n">
        <f aca="false">-'Income Statement'!I10</f>
        <v>66.62015325504</v>
      </c>
      <c r="J7" s="34" t="s">
        <v>142</v>
      </c>
    </row>
    <row r="8" customFormat="false" ht="15" hidden="false" customHeight="true" outlineLevel="0" collapsed="false">
      <c r="A8" s="31" t="s">
        <v>143</v>
      </c>
      <c r="B8" s="23" t="s">
        <v>49</v>
      </c>
      <c r="C8" s="29" t="n">
        <f aca="false">-('Balance Sheet'!C7-'Balance Sheet'!B7)</f>
        <v>-12.3287671232877</v>
      </c>
      <c r="D8" s="29" t="n">
        <f aca="false">-('Balance Sheet'!D7-'Balance Sheet'!C7)</f>
        <v>-12.2054794520548</v>
      </c>
      <c r="E8" s="29" t="n">
        <f aca="false">-('Balance Sheet'!E7-'Balance Sheet'!D7)</f>
        <v>-11.8257534246575</v>
      </c>
      <c r="F8" s="29" t="n">
        <f aca="false">-('Balance Sheet'!F7-'Balance Sheet'!E7)</f>
        <v>-12.7718136986302</v>
      </c>
      <c r="G8" s="29" t="n">
        <f aca="false">-('Balance Sheet'!G7-'Balance Sheet'!F7)</f>
        <v>-12.0693639452055</v>
      </c>
      <c r="H8" s="29" t="n">
        <f aca="false">-('Balance Sheet'!H7-'Balance Sheet'!G7)</f>
        <v>-11.0693309326028</v>
      </c>
      <c r="I8" s="29" t="n">
        <f aca="false">-('Balance Sheet'!I7-'Balance Sheet'!H7)</f>
        <v>-9.77790899046573</v>
      </c>
      <c r="J8" s="34" t="s">
        <v>144</v>
      </c>
    </row>
    <row r="9" customFormat="false" ht="15" hidden="false" customHeight="true" outlineLevel="0" collapsed="false">
      <c r="A9" s="31" t="s">
        <v>145</v>
      </c>
      <c r="B9" s="23" t="s">
        <v>49</v>
      </c>
      <c r="C9" s="29" t="n">
        <f aca="false">-('Balance Sheet'!C8-'Balance Sheet'!B8)</f>
        <v>-11.5068493150685</v>
      </c>
      <c r="D9" s="29" t="n">
        <f aca="false">-('Balance Sheet'!D8-'Balance Sheet'!C8)</f>
        <v>-9.42082191780823</v>
      </c>
      <c r="E9" s="29" t="n">
        <f aca="false">-('Balance Sheet'!E8-'Balance Sheet'!D8)</f>
        <v>-5.9838312328767</v>
      </c>
      <c r="F9" s="29" t="n">
        <f aca="false">-('Balance Sheet'!F8-'Balance Sheet'!E8)</f>
        <v>-9.13610406575344</v>
      </c>
      <c r="G9" s="29" t="n">
        <f aca="false">-('Balance Sheet'!G8-'Balance Sheet'!F8)</f>
        <v>-5.00246398947948</v>
      </c>
      <c r="H9" s="29" t="n">
        <f aca="false">-('Balance Sheet'!H8-'Balance Sheet'!G8)</f>
        <v>-9.36711382030026</v>
      </c>
      <c r="I9" s="29" t="n">
        <f aca="false">-('Balance Sheet'!I8-'Balance Sheet'!H8)</f>
        <v>-5.17142742162409</v>
      </c>
    </row>
    <row r="10" customFormat="false" ht="15" hidden="false" customHeight="true" outlineLevel="0" collapsed="false">
      <c r="A10" s="31" t="s">
        <v>146</v>
      </c>
      <c r="B10" s="23" t="s">
        <v>49</v>
      </c>
      <c r="C10" s="29" t="n">
        <f aca="false">('Balance Sheet'!C15-'Balance Sheet'!B15)</f>
        <v>7.67123287671234</v>
      </c>
      <c r="D10" s="29" t="n">
        <f aca="false">('Balance Sheet'!D15-'Balance Sheet'!C15)</f>
        <v>10.8137534246575</v>
      </c>
      <c r="E10" s="29" t="n">
        <f aca="false">('Balance Sheet'!E15-'Balance Sheet'!D15)</f>
        <v>7.61578520547946</v>
      </c>
      <c r="F10" s="29" t="n">
        <f aca="false">('Balance Sheet'!F15-'Balance Sheet'!E15)</f>
        <v>11.8266994849315</v>
      </c>
      <c r="G10" s="29" t="n">
        <f aca="false">('Balance Sheet'!G15-'Balance Sheet'!F15)</f>
        <v>8.02478598312329</v>
      </c>
      <c r="H10" s="29" t="n">
        <f aca="false">('Balance Sheet'!H15-'Balance Sheet'!G15)</f>
        <v>10.3149765283069</v>
      </c>
      <c r="I10" s="29" t="n">
        <f aca="false">('Balance Sheet'!I15-'Balance Sheet'!H15)</f>
        <v>6.64897811351668</v>
      </c>
      <c r="J10" s="34" t="s">
        <v>147</v>
      </c>
    </row>
    <row r="11" customFormat="false" ht="15" hidden="false" customHeight="true" outlineLevel="0" collapsed="false">
      <c r="A11" s="32" t="s">
        <v>148</v>
      </c>
      <c r="B11" s="33" t="n">
        <f aca="false">B6+B7</f>
        <v>92.5</v>
      </c>
      <c r="C11" s="33" t="n">
        <f aca="false">SUM(C6:C10)</f>
        <v>86.3356164383562</v>
      </c>
      <c r="D11" s="33" t="n">
        <f aca="false">SUM(D6:D10)</f>
        <v>119.572452054795</v>
      </c>
      <c r="E11" s="33" t="n">
        <f aca="false">SUM(E6:E10)</f>
        <v>131.222000547945</v>
      </c>
      <c r="F11" s="33" t="n">
        <f aca="false">SUM(F6:F10)</f>
        <v>164.225549720548</v>
      </c>
      <c r="G11" s="33" t="n">
        <f aca="false">SUM(G6:G10)</f>
        <v>177.986199808438</v>
      </c>
      <c r="H11" s="33" t="n">
        <f aca="false">SUM(H6:H10)</f>
        <v>188.583768041004</v>
      </c>
      <c r="I11" s="33" t="n">
        <f aca="false">SUM(I6:I10)</f>
        <v>200.715139780307</v>
      </c>
    </row>
    <row r="13" customFormat="false" ht="21.75" hidden="false" customHeight="true" outlineLevel="0" collapsed="false">
      <c r="A13" s="20" t="s">
        <v>149</v>
      </c>
      <c r="B13" s="20"/>
      <c r="C13" s="20"/>
      <c r="D13" s="20"/>
      <c r="E13" s="20"/>
      <c r="F13" s="20"/>
      <c r="G13" s="20"/>
      <c r="H13" s="20"/>
      <c r="I13" s="20"/>
      <c r="J13" s="20"/>
    </row>
    <row r="14" customFormat="false" ht="15" hidden="false" customHeight="true" outlineLevel="0" collapsed="false">
      <c r="A14" s="31" t="s">
        <v>150</v>
      </c>
      <c r="B14" s="30" t="n">
        <f aca="false">-'Income Statement'!B5*Assumptions!$B$26</f>
        <v>-50</v>
      </c>
      <c r="C14" s="30" t="n">
        <f aca="false">-'Income Statement'!C5*Assumptions!$C$26</f>
        <v>-55</v>
      </c>
      <c r="D14" s="30" t="n">
        <f aca="false">-'Income Statement'!D5*Assumptions!$D$26</f>
        <v>-59.95</v>
      </c>
      <c r="E14" s="30" t="n">
        <f aca="false">-'Income Statement'!E5*Assumptions!$E$26</f>
        <v>-77.6952</v>
      </c>
      <c r="F14" s="30" t="n">
        <f aca="false">-'Income Statement'!F5*Assumptions!$F$26</f>
        <v>-83.910816</v>
      </c>
      <c r="G14" s="30" t="n">
        <f aca="false">-'Income Statement'!G5*Assumptions!$G$26</f>
        <v>-74.8204776</v>
      </c>
      <c r="H14" s="30" t="n">
        <f aca="false">-'Income Statement'!H5*Assumptions!$H$26</f>
        <v>-79.309706256</v>
      </c>
      <c r="I14" s="30" t="n">
        <f aca="false">-'Income Statement'!I5*Assumptions!$I$26</f>
        <v>-83.2751915688</v>
      </c>
      <c r="J14" s="34" t="s">
        <v>151</v>
      </c>
    </row>
    <row r="15" customFormat="false" ht="15" hidden="false" customHeight="true" outlineLevel="0" collapsed="false">
      <c r="A15" s="32" t="s">
        <v>152</v>
      </c>
      <c r="B15" s="33" t="n">
        <f aca="false">B14</f>
        <v>-50</v>
      </c>
      <c r="C15" s="33" t="n">
        <f aca="false">C14</f>
        <v>-55</v>
      </c>
      <c r="D15" s="33" t="n">
        <f aca="false">D14</f>
        <v>-59.95</v>
      </c>
      <c r="E15" s="33" t="n">
        <f aca="false">E14</f>
        <v>-77.6952</v>
      </c>
      <c r="F15" s="33" t="n">
        <f aca="false">F14</f>
        <v>-83.910816</v>
      </c>
      <c r="G15" s="33" t="n">
        <f aca="false">G14</f>
        <v>-74.8204776</v>
      </c>
      <c r="H15" s="33" t="n">
        <f aca="false">H14</f>
        <v>-79.309706256</v>
      </c>
      <c r="I15" s="33" t="n">
        <f aca="false">I14</f>
        <v>-83.2751915688</v>
      </c>
    </row>
    <row r="17" customFormat="false" ht="21.75" hidden="false" customHeight="true" outlineLevel="0" collapsed="false">
      <c r="A17" s="20" t="s">
        <v>153</v>
      </c>
      <c r="B17" s="20"/>
      <c r="C17" s="20"/>
      <c r="D17" s="20"/>
      <c r="E17" s="20"/>
      <c r="F17" s="20"/>
      <c r="G17" s="20"/>
      <c r="H17" s="20"/>
      <c r="I17" s="20"/>
      <c r="J17" s="20"/>
    </row>
    <row r="18" customFormat="false" ht="15" hidden="false" customHeight="true" outlineLevel="0" collapsed="false">
      <c r="A18" s="31" t="s">
        <v>154</v>
      </c>
      <c r="B18" s="30" t="n">
        <f aca="false">-'Income Statement'!B15*Assumptions!$B$18</f>
        <v>-15.75</v>
      </c>
      <c r="C18" s="30" t="n">
        <f aca="false">-'Income Statement'!C15*Assumptions!$C$18</f>
        <v>-17.55</v>
      </c>
      <c r="D18" s="30" t="n">
        <f aca="false">-'Income Statement'!D15*Assumptions!$D$18</f>
        <v>-24.7275</v>
      </c>
      <c r="E18" s="30" t="n">
        <f aca="false">-'Income Statement'!E15*Assumptions!$E$18</f>
        <v>-26.8857</v>
      </c>
      <c r="F18" s="30" t="n">
        <f aca="false">-'Income Statement'!F15*Assumptions!$F$18</f>
        <v>-35.5098672</v>
      </c>
      <c r="G18" s="30" t="n">
        <f aca="false">-'Income Statement'!G15*Assumptions!$G$18</f>
        <v>-38.153057904</v>
      </c>
      <c r="H18" s="30" t="n">
        <f aca="false">-'Income Statement'!H15*Assumptions!$H$18</f>
        <v>-40.5772413782401</v>
      </c>
      <c r="I18" s="30" t="n">
        <f aca="false">-'Income Statement'!I15*Assumptions!$I$18</f>
        <v>-42.7186034471521</v>
      </c>
      <c r="J18" s="34" t="s">
        <v>155</v>
      </c>
    </row>
    <row r="19" customFormat="false" ht="15" hidden="false" customHeight="true" outlineLevel="0" collapsed="false">
      <c r="A19" s="32" t="s">
        <v>156</v>
      </c>
      <c r="B19" s="33" t="n">
        <f aca="false">B18</f>
        <v>-15.75</v>
      </c>
      <c r="C19" s="33" t="n">
        <f aca="false">C18</f>
        <v>-17.55</v>
      </c>
      <c r="D19" s="33" t="n">
        <f aca="false">D18</f>
        <v>-24.7275</v>
      </c>
      <c r="E19" s="33" t="n">
        <f aca="false">E18</f>
        <v>-26.8857</v>
      </c>
      <c r="F19" s="33" t="n">
        <f aca="false">F18</f>
        <v>-35.5098672</v>
      </c>
      <c r="G19" s="33" t="n">
        <f aca="false">G18</f>
        <v>-38.153057904</v>
      </c>
      <c r="H19" s="33" t="n">
        <f aca="false">H18</f>
        <v>-40.5772413782401</v>
      </c>
      <c r="I19" s="33" t="n">
        <f aca="false">I18</f>
        <v>-42.7186034471521</v>
      </c>
    </row>
    <row r="21" customFormat="false" ht="15" hidden="false" customHeight="true" outlineLevel="0" collapsed="false">
      <c r="A21" s="35" t="s">
        <v>157</v>
      </c>
      <c r="B21" s="36" t="n">
        <f aca="false">B11+B15+B19</f>
        <v>26.75</v>
      </c>
      <c r="C21" s="36" t="n">
        <f aca="false">C11+C15+C19</f>
        <v>13.7856164383562</v>
      </c>
      <c r="D21" s="36" t="n">
        <f aca="false">D11+D15+D19</f>
        <v>34.8949520547945</v>
      </c>
      <c r="E21" s="36" t="n">
        <f aca="false">E11+E15+E19</f>
        <v>26.6411005479453</v>
      </c>
      <c r="F21" s="36" t="n">
        <f aca="false">F11+F15+F19</f>
        <v>44.804866520548</v>
      </c>
      <c r="G21" s="36" t="n">
        <f aca="false">G11+G15+G19</f>
        <v>65.0126643044384</v>
      </c>
      <c r="H21" s="36" t="n">
        <f aca="false">H11+H15+H19</f>
        <v>68.696820406764</v>
      </c>
      <c r="I21" s="36" t="n">
        <f aca="false">I11+I15+I19</f>
        <v>74.721344764355</v>
      </c>
    </row>
  </sheetData>
  <mergeCells count="4">
    <mergeCell ref="A1:J2"/>
    <mergeCell ref="A5:J5"/>
    <mergeCell ref="A13:J13"/>
    <mergeCell ref="A17:J1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6B35"/>
    <pageSetUpPr fitToPage="false"/>
  </sheetPr>
  <dimension ref="A1:J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8"/>
    <col collapsed="false" customWidth="true" hidden="false" outlineLevel="0" max="9" min="2" style="1" width="13"/>
    <col collapsed="false" customWidth="true" hidden="false" outlineLevel="0" max="10" min="10" style="1" width="30"/>
  </cols>
  <sheetData>
    <row r="1" customFormat="false" ht="18" hidden="false" customHeight="true" outlineLevel="0" collapsed="false">
      <c r="A1" s="2" t="s">
        <v>158</v>
      </c>
      <c r="B1" s="2"/>
      <c r="C1" s="2"/>
      <c r="D1" s="2"/>
      <c r="E1" s="2"/>
      <c r="F1" s="2"/>
      <c r="G1" s="2"/>
      <c r="H1" s="2"/>
      <c r="I1" s="2"/>
      <c r="J1" s="2"/>
    </row>
    <row r="2" customFormat="false" ht="18" hidden="false" customHeight="true" outlineLevel="0" collapsed="false">
      <c r="A2" s="2"/>
      <c r="B2" s="2"/>
      <c r="C2" s="2"/>
      <c r="D2" s="2"/>
      <c r="E2" s="2"/>
      <c r="F2" s="2"/>
      <c r="G2" s="2"/>
      <c r="H2" s="2"/>
      <c r="I2" s="2"/>
      <c r="J2" s="2"/>
    </row>
    <row r="3" customFormat="false" ht="21.75" hidden="false" customHeight="true" outlineLevel="0" collapsed="false">
      <c r="A3" s="14"/>
      <c r="B3" s="15" t="s">
        <v>33</v>
      </c>
      <c r="C3" s="15" t="s">
        <v>34</v>
      </c>
      <c r="D3" s="15" t="s">
        <v>35</v>
      </c>
      <c r="E3" s="16" t="s">
        <v>36</v>
      </c>
      <c r="F3" s="16" t="s">
        <v>37</v>
      </c>
      <c r="G3" s="16" t="s">
        <v>38</v>
      </c>
      <c r="H3" s="16" t="s">
        <v>39</v>
      </c>
      <c r="I3" s="16" t="s">
        <v>40</v>
      </c>
      <c r="J3" s="14"/>
    </row>
    <row r="5" customFormat="false" ht="21.75" hidden="false" customHeight="true" outlineLevel="0" collapsed="false">
      <c r="A5" s="20" t="s">
        <v>159</v>
      </c>
      <c r="B5" s="20"/>
      <c r="C5" s="20"/>
      <c r="D5" s="20"/>
      <c r="E5" s="20"/>
      <c r="F5" s="20"/>
      <c r="G5" s="20"/>
      <c r="H5" s="20"/>
      <c r="I5" s="20"/>
      <c r="J5" s="20"/>
    </row>
    <row r="6" customFormat="false" ht="15" hidden="false" customHeight="true" outlineLevel="0" collapsed="false">
      <c r="A6" s="31" t="s">
        <v>160</v>
      </c>
      <c r="B6" s="29" t="n">
        <f aca="false">'Cash Flow Statement'!B11</f>
        <v>92.5</v>
      </c>
      <c r="C6" s="29" t="n">
        <f aca="false">'Cash Flow Statement'!C11</f>
        <v>86.3356164383562</v>
      </c>
      <c r="D6" s="29" t="n">
        <f aca="false">'Cash Flow Statement'!D11</f>
        <v>119.572452054795</v>
      </c>
      <c r="E6" s="29" t="n">
        <f aca="false">'Cash Flow Statement'!E11</f>
        <v>131.222000547945</v>
      </c>
      <c r="F6" s="29" t="n">
        <f aca="false">'Cash Flow Statement'!F11</f>
        <v>164.225549720548</v>
      </c>
      <c r="G6" s="29" t="n">
        <f aca="false">'Cash Flow Statement'!G11</f>
        <v>177.986199808438</v>
      </c>
      <c r="H6" s="29" t="n">
        <f aca="false">'Cash Flow Statement'!H11</f>
        <v>188.583768041004</v>
      </c>
      <c r="I6" s="29" t="n">
        <f aca="false">'Cash Flow Statement'!I11</f>
        <v>200.715139780307</v>
      </c>
    </row>
    <row r="7" customFormat="false" ht="15" hidden="false" customHeight="true" outlineLevel="0" collapsed="false">
      <c r="A7" s="31" t="s">
        <v>150</v>
      </c>
      <c r="B7" s="29" t="n">
        <f aca="false">'Cash Flow Statement'!B14</f>
        <v>-50</v>
      </c>
      <c r="C7" s="29" t="n">
        <f aca="false">'Cash Flow Statement'!C14</f>
        <v>-55</v>
      </c>
      <c r="D7" s="29" t="n">
        <f aca="false">'Cash Flow Statement'!D14</f>
        <v>-59.95</v>
      </c>
      <c r="E7" s="29" t="n">
        <f aca="false">'Cash Flow Statement'!E14</f>
        <v>-77.6952</v>
      </c>
      <c r="F7" s="29" t="n">
        <f aca="false">'Cash Flow Statement'!F14</f>
        <v>-83.910816</v>
      </c>
      <c r="G7" s="29" t="n">
        <f aca="false">'Cash Flow Statement'!G14</f>
        <v>-74.8204776</v>
      </c>
      <c r="H7" s="29" t="n">
        <f aca="false">'Cash Flow Statement'!H14</f>
        <v>-79.309706256</v>
      </c>
      <c r="I7" s="29" t="n">
        <f aca="false">'Cash Flow Statement'!I14</f>
        <v>-83.2751915688</v>
      </c>
    </row>
    <row r="8" customFormat="false" ht="15" hidden="false" customHeight="true" outlineLevel="0" collapsed="false">
      <c r="A8" s="39" t="s">
        <v>161</v>
      </c>
      <c r="B8" s="40" t="n">
        <f aca="false">B6+B7</f>
        <v>42.5</v>
      </c>
      <c r="C8" s="40" t="n">
        <f aca="false">C6+C7</f>
        <v>31.3356164383562</v>
      </c>
      <c r="D8" s="40" t="n">
        <f aca="false">D6+D7</f>
        <v>59.6224520547945</v>
      </c>
      <c r="E8" s="40" t="n">
        <f aca="false">E6+E7</f>
        <v>53.5268005479453</v>
      </c>
      <c r="F8" s="40" t="n">
        <f aca="false">F6+F7</f>
        <v>80.314733720548</v>
      </c>
      <c r="G8" s="40" t="n">
        <f aca="false">G6+G7</f>
        <v>103.165722208438</v>
      </c>
      <c r="H8" s="40" t="n">
        <f aca="false">H6+H7</f>
        <v>109.274061785004</v>
      </c>
      <c r="I8" s="40" t="n">
        <f aca="false">I6+I7</f>
        <v>117.439948211507</v>
      </c>
      <c r="J8" s="41" t="s">
        <v>162</v>
      </c>
    </row>
    <row r="10" customFormat="false" ht="15" hidden="false" customHeight="true" outlineLevel="0" collapsed="false">
      <c r="A10" s="31" t="s">
        <v>163</v>
      </c>
      <c r="B10" s="37" t="n">
        <f aca="false">IFERROR(B8/'Income Statement'!B5,0)</f>
        <v>0.0425</v>
      </c>
      <c r="C10" s="37" t="n">
        <f aca="false">IFERROR(C8/'Income Statement'!C5,0)</f>
        <v>0.0284869240348692</v>
      </c>
      <c r="D10" s="37" t="n">
        <f aca="false">IFERROR(D8/'Income Statement'!D5,0)</f>
        <v>0.0497268157254333</v>
      </c>
      <c r="E10" s="37" t="n">
        <f aca="false">IFERROR(E8/'Income Statement'!E5,0)</f>
        <v>0.0413359902912499</v>
      </c>
      <c r="F10" s="37" t="n">
        <f aca="false">IFERROR(F8/'Income Statement'!F5,0)</f>
        <v>0.0574286397504808</v>
      </c>
      <c r="G10" s="37" t="n">
        <f aca="false">IFERROR(G8/'Income Statement'!G5,0)</f>
        <v>0.0689421703239959</v>
      </c>
      <c r="H10" s="37" t="n">
        <f aca="false">IFERROR(H8/'Income Statement'!H5,0)</f>
        <v>0.068890724063637</v>
      </c>
      <c r="I10" s="37" t="n">
        <f aca="false">IFERROR(I8/'Income Statement'!I5,0)</f>
        <v>0.0705131660456649</v>
      </c>
    </row>
    <row r="12" customFormat="false" ht="21.75" hidden="false" customHeight="true" outlineLevel="0" collapsed="false">
      <c r="A12" s="20" t="s">
        <v>164</v>
      </c>
      <c r="B12" s="20"/>
      <c r="C12" s="20"/>
      <c r="D12" s="20"/>
      <c r="E12" s="20"/>
      <c r="F12" s="20"/>
      <c r="G12" s="20"/>
      <c r="H12" s="20"/>
      <c r="I12" s="20"/>
      <c r="J12" s="20"/>
    </row>
    <row r="13" customFormat="false" ht="15" hidden="false" customHeight="true" outlineLevel="0" collapsed="false">
      <c r="A13" s="31" t="s">
        <v>165</v>
      </c>
      <c r="B13" s="29" t="n">
        <f aca="false">'Income Statement'!B11</f>
        <v>80</v>
      </c>
      <c r="C13" s="29" t="n">
        <f aca="false">'Income Statement'!C11</f>
        <v>88</v>
      </c>
      <c r="D13" s="29" t="n">
        <f aca="false">'Income Statement'!D11</f>
        <v>119.9</v>
      </c>
      <c r="E13" s="29" t="n">
        <f aca="false">'Income Statement'!E11</f>
        <v>129.492</v>
      </c>
      <c r="F13" s="29" t="n">
        <f aca="false">'Income Statement'!F11</f>
        <v>167.821632</v>
      </c>
      <c r="G13" s="29" t="n">
        <f aca="false">'Income Statement'!G11</f>
        <v>179.56914624</v>
      </c>
      <c r="H13" s="29" t="n">
        <f aca="false">'Income Statement'!H11</f>
        <v>190.3432950144</v>
      </c>
      <c r="I13" s="29" t="n">
        <f aca="false">'Income Statement'!I11</f>
        <v>199.86045976512</v>
      </c>
    </row>
    <row r="14" customFormat="false" ht="15" hidden="false" customHeight="true" outlineLevel="0" collapsed="false">
      <c r="A14" s="31" t="s">
        <v>166</v>
      </c>
      <c r="B14" s="37" t="n">
        <f aca="false">1-Assumptions!$B$16</f>
        <v>0.75</v>
      </c>
      <c r="C14" s="37" t="n">
        <f aca="false">1-Assumptions!$C$16</f>
        <v>0.75</v>
      </c>
      <c r="D14" s="37" t="n">
        <f aca="false">1-Assumptions!$D$16</f>
        <v>0.75</v>
      </c>
      <c r="E14" s="37" t="n">
        <f aca="false">1-Assumptions!$E$16</f>
        <v>0.75</v>
      </c>
      <c r="F14" s="37" t="n">
        <f aca="false">1-Assumptions!$F$16</f>
        <v>0.75</v>
      </c>
      <c r="G14" s="37" t="n">
        <f aca="false">1-Assumptions!$G$16</f>
        <v>0.75</v>
      </c>
      <c r="H14" s="37" t="n">
        <f aca="false">1-Assumptions!$H$16</f>
        <v>0.75</v>
      </c>
      <c r="I14" s="37" t="n">
        <f aca="false">1-Assumptions!$I$16</f>
        <v>0.75</v>
      </c>
    </row>
    <row r="15" customFormat="false" ht="15" hidden="false" customHeight="true" outlineLevel="0" collapsed="false">
      <c r="A15" s="32" t="s">
        <v>167</v>
      </c>
      <c r="B15" s="33" t="n">
        <f aca="false">B13*B14</f>
        <v>60</v>
      </c>
      <c r="C15" s="33" t="n">
        <f aca="false">C13*C14</f>
        <v>66</v>
      </c>
      <c r="D15" s="33" t="n">
        <f aca="false">D13*D14</f>
        <v>89.925</v>
      </c>
      <c r="E15" s="33" t="n">
        <f aca="false">E13*E14</f>
        <v>97.1190000000001</v>
      </c>
      <c r="F15" s="33" t="n">
        <f aca="false">F13*F14</f>
        <v>125.866224</v>
      </c>
      <c r="G15" s="33" t="n">
        <f aca="false">G13*G14</f>
        <v>134.67685968</v>
      </c>
      <c r="H15" s="33" t="n">
        <f aca="false">H13*H14</f>
        <v>142.7574712608</v>
      </c>
      <c r="I15" s="33" t="n">
        <f aca="false">I13*I14</f>
        <v>149.89534482384</v>
      </c>
    </row>
    <row r="16" customFormat="false" ht="15" hidden="false" customHeight="true" outlineLevel="0" collapsed="false">
      <c r="A16" s="31" t="s">
        <v>168</v>
      </c>
      <c r="B16" s="29" t="n">
        <f aca="false">-'Income Statement'!B10</f>
        <v>40</v>
      </c>
      <c r="C16" s="29" t="n">
        <f aca="false">-'Income Statement'!C10</f>
        <v>44</v>
      </c>
      <c r="D16" s="29" t="n">
        <f aca="false">-'Income Statement'!D10</f>
        <v>47.96</v>
      </c>
      <c r="E16" s="29" t="n">
        <f aca="false">-'Income Statement'!E10</f>
        <v>51.7968</v>
      </c>
      <c r="F16" s="29" t="n">
        <f aca="false">-'Income Statement'!F10</f>
        <v>55.940544</v>
      </c>
      <c r="G16" s="29" t="n">
        <f aca="false">-'Income Statement'!G10</f>
        <v>59.85638208</v>
      </c>
      <c r="H16" s="29" t="n">
        <f aca="false">-'Income Statement'!H10</f>
        <v>63.4477650048</v>
      </c>
      <c r="I16" s="29" t="n">
        <f aca="false">-'Income Statement'!I10</f>
        <v>66.62015325504</v>
      </c>
    </row>
    <row r="17" customFormat="false" ht="15" hidden="false" customHeight="true" outlineLevel="0" collapsed="false">
      <c r="A17" s="31" t="s">
        <v>169</v>
      </c>
      <c r="B17" s="29" t="n">
        <f aca="false">'Cash Flow Statement'!B14</f>
        <v>-50</v>
      </c>
      <c r="C17" s="29" t="n">
        <f aca="false">'Cash Flow Statement'!C14</f>
        <v>-55</v>
      </c>
      <c r="D17" s="29" t="n">
        <f aca="false">'Cash Flow Statement'!D14</f>
        <v>-59.95</v>
      </c>
      <c r="E17" s="29" t="n">
        <f aca="false">'Cash Flow Statement'!E14</f>
        <v>-77.6952</v>
      </c>
      <c r="F17" s="29" t="n">
        <f aca="false">'Cash Flow Statement'!F14</f>
        <v>-83.910816</v>
      </c>
      <c r="G17" s="29" t="n">
        <f aca="false">'Cash Flow Statement'!G14</f>
        <v>-74.8204776</v>
      </c>
      <c r="H17" s="29" t="n">
        <f aca="false">'Cash Flow Statement'!H14</f>
        <v>-79.309706256</v>
      </c>
      <c r="I17" s="29" t="n">
        <f aca="false">'Cash Flow Statement'!I14</f>
        <v>-83.2751915688</v>
      </c>
    </row>
    <row r="18" customFormat="false" ht="15" hidden="false" customHeight="true" outlineLevel="0" collapsed="false">
      <c r="A18" s="31" t="s">
        <v>170</v>
      </c>
      <c r="B18" s="23" t="s">
        <v>49</v>
      </c>
      <c r="C18" s="29" t="n">
        <f aca="false">'Cash Flow Statement'!C8+'Cash Flow Statement'!C9+'Cash Flow Statement'!C10</f>
        <v>-16.1643835616438</v>
      </c>
      <c r="D18" s="29" t="n">
        <f aca="false">'Cash Flow Statement'!D8+'Cash Flow Statement'!D9+'Cash Flow Statement'!D10</f>
        <v>-10.8125479452055</v>
      </c>
      <c r="E18" s="29" t="n">
        <f aca="false">'Cash Flow Statement'!E8+'Cash Flow Statement'!E9+'Cash Flow Statement'!E10</f>
        <v>-10.1937994520548</v>
      </c>
      <c r="F18" s="29" t="n">
        <f aca="false">'Cash Flow Statement'!F8+'Cash Flow Statement'!F9+'Cash Flow Statement'!F10</f>
        <v>-10.0812182794521</v>
      </c>
      <c r="G18" s="29" t="n">
        <f aca="false">'Cash Flow Statement'!G8+'Cash Flow Statement'!G9+'Cash Flow Statement'!G10</f>
        <v>-9.04704195156167</v>
      </c>
      <c r="H18" s="29" t="n">
        <f aca="false">'Cash Flow Statement'!H8+'Cash Flow Statement'!H9+'Cash Flow Statement'!H10</f>
        <v>-10.1214682245962</v>
      </c>
      <c r="I18" s="29" t="n">
        <f aca="false">'Cash Flow Statement'!I8+'Cash Flow Statement'!I9+'Cash Flow Statement'!I10</f>
        <v>-8.30035829857314</v>
      </c>
    </row>
    <row r="19" customFormat="false" ht="15" hidden="false" customHeight="true" outlineLevel="0" collapsed="false">
      <c r="A19" s="39" t="s">
        <v>171</v>
      </c>
      <c r="B19" s="40" t="n">
        <f aca="false">B15+B16+B17</f>
        <v>50</v>
      </c>
      <c r="C19" s="40" t="n">
        <f aca="false">C15+C16+C17+C18</f>
        <v>38.8356164383562</v>
      </c>
      <c r="D19" s="40" t="n">
        <f aca="false">D15+D16+D17+D18</f>
        <v>67.1224520547945</v>
      </c>
      <c r="E19" s="40" t="n">
        <f aca="false">E15+E16+E17+E18</f>
        <v>61.0268005479453</v>
      </c>
      <c r="F19" s="40" t="n">
        <f aca="false">F15+F16+F17+F18</f>
        <v>87.814733720548</v>
      </c>
      <c r="G19" s="40" t="n">
        <f aca="false">G15+G16+G17+G18</f>
        <v>110.665722208438</v>
      </c>
      <c r="H19" s="40" t="n">
        <f aca="false">H15+H16+H17+H18</f>
        <v>116.774061785004</v>
      </c>
      <c r="I19" s="40" t="n">
        <f aca="false">I15+I16+I17+I18</f>
        <v>124.939948211507</v>
      </c>
      <c r="J19" s="41" t="s">
        <v>172</v>
      </c>
    </row>
    <row r="21" customFormat="false" ht="15" hidden="false" customHeight="true" outlineLevel="0" collapsed="false">
      <c r="A21" s="18" t="s">
        <v>173</v>
      </c>
      <c r="E21" s="40" t="n">
        <f aca="false">SUM(E19:I19)</f>
        <v>501.221266473443</v>
      </c>
      <c r="F21" s="40"/>
      <c r="G21" s="40"/>
      <c r="H21" s="40"/>
      <c r="I21" s="40"/>
      <c r="J21" s="34" t="s">
        <v>174</v>
      </c>
    </row>
  </sheetData>
  <mergeCells count="4">
    <mergeCell ref="A1:J2"/>
    <mergeCell ref="A5:J5"/>
    <mergeCell ref="A12:J12"/>
    <mergeCell ref="E21:I2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C27B0"/>
    <pageSetUpPr fitToPage="false"/>
  </sheetPr>
  <dimension ref="A1:H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2"/>
    <col collapsed="false" customWidth="true" hidden="false" outlineLevel="0" max="7" min="2" style="1" width="14"/>
    <col collapsed="false" customWidth="true" hidden="false" outlineLevel="0" max="8" min="8" style="1" width="28"/>
  </cols>
  <sheetData>
    <row r="1" customFormat="false" ht="18" hidden="false" customHeight="true" outlineLevel="0" collapsed="false">
      <c r="A1" s="2" t="s">
        <v>175</v>
      </c>
      <c r="B1" s="2"/>
      <c r="C1" s="2"/>
      <c r="D1" s="2"/>
      <c r="E1" s="2"/>
      <c r="F1" s="2"/>
      <c r="G1" s="2"/>
      <c r="H1" s="2"/>
    </row>
    <row r="2" customFormat="false" ht="18" hidden="false" customHeight="true" outlineLevel="0" collapsed="false">
      <c r="A2" s="2"/>
      <c r="B2" s="2"/>
      <c r="C2" s="2"/>
      <c r="D2" s="2"/>
      <c r="E2" s="2"/>
      <c r="F2" s="2"/>
      <c r="G2" s="2"/>
      <c r="H2" s="2"/>
    </row>
    <row r="3" customFormat="false" ht="7.5" hidden="false" customHeight="true" outlineLevel="0" collapsed="false"/>
    <row r="4" customFormat="false" ht="15" hidden="false" customHeight="true" outlineLevel="0" collapsed="false">
      <c r="A4" s="18" t="s">
        <v>176</v>
      </c>
      <c r="B4" s="42" t="n">
        <f aca="false">'FCF Summary'!F19</f>
        <v>87.814733720548</v>
      </c>
      <c r="H4" s="34" t="s">
        <v>177</v>
      </c>
    </row>
    <row r="6" customFormat="false" ht="21.75" hidden="false" customHeight="true" outlineLevel="0" collapsed="false">
      <c r="A6" s="43" t="s">
        <v>178</v>
      </c>
    </row>
    <row r="7" customFormat="false" ht="21.75" hidden="false" customHeight="true" outlineLevel="0" collapsed="false">
      <c r="A7" s="44" t="s">
        <v>179</v>
      </c>
      <c r="B7" s="17" t="s">
        <v>180</v>
      </c>
      <c r="C7" s="17" t="s">
        <v>181</v>
      </c>
      <c r="D7" s="17" t="s">
        <v>182</v>
      </c>
      <c r="E7" s="17" t="s">
        <v>183</v>
      </c>
      <c r="F7" s="17" t="s">
        <v>184</v>
      </c>
      <c r="H7" s="44" t="s">
        <v>41</v>
      </c>
    </row>
    <row r="8" customFormat="false" ht="21.75" hidden="false" customHeight="true" outlineLevel="0" collapsed="false">
      <c r="A8" s="8" t="s">
        <v>185</v>
      </c>
      <c r="B8" s="9" t="s">
        <v>186</v>
      </c>
      <c r="C8" s="9" t="s">
        <v>187</v>
      </c>
      <c r="D8" s="13" t="s">
        <v>188</v>
      </c>
      <c r="E8" s="9" t="s">
        <v>189</v>
      </c>
      <c r="F8" s="9" t="s">
        <v>190</v>
      </c>
      <c r="H8" s="22" t="s">
        <v>191</v>
      </c>
    </row>
    <row r="9" customFormat="false" ht="21.75" hidden="false" customHeight="true" outlineLevel="0" collapsed="false">
      <c r="A9" s="8" t="s">
        <v>192</v>
      </c>
      <c r="B9" s="9" t="s">
        <v>193</v>
      </c>
      <c r="C9" s="9" t="s">
        <v>194</v>
      </c>
      <c r="D9" s="13" t="s">
        <v>195</v>
      </c>
      <c r="E9" s="9" t="s">
        <v>196</v>
      </c>
      <c r="F9" s="9" t="s">
        <v>197</v>
      </c>
      <c r="H9" s="22" t="s">
        <v>198</v>
      </c>
    </row>
    <row r="10" customFormat="false" ht="21.75" hidden="false" customHeight="true" outlineLevel="0" collapsed="false">
      <c r="A10" s="8" t="s">
        <v>199</v>
      </c>
      <c r="B10" s="9" t="s">
        <v>200</v>
      </c>
      <c r="C10" s="9" t="s">
        <v>201</v>
      </c>
      <c r="D10" s="13" t="s">
        <v>202</v>
      </c>
      <c r="E10" s="9" t="s">
        <v>203</v>
      </c>
      <c r="F10" s="9" t="s">
        <v>204</v>
      </c>
      <c r="H10" s="22" t="s">
        <v>205</v>
      </c>
    </row>
    <row r="11" customFormat="false" ht="21.75" hidden="false" customHeight="true" outlineLevel="0" collapsed="false">
      <c r="A11" s="8" t="s">
        <v>206</v>
      </c>
      <c r="B11" s="9" t="s">
        <v>207</v>
      </c>
      <c r="C11" s="9" t="s">
        <v>208</v>
      </c>
      <c r="D11" s="13" t="s">
        <v>209</v>
      </c>
      <c r="E11" s="9" t="s">
        <v>210</v>
      </c>
      <c r="F11" s="9" t="s">
        <v>187</v>
      </c>
      <c r="H11" s="22" t="s">
        <v>211</v>
      </c>
    </row>
    <row r="12" customFormat="false" ht="21.75" hidden="false" customHeight="true" outlineLevel="0" collapsed="false">
      <c r="A12" s="8" t="s">
        <v>212</v>
      </c>
      <c r="B12" s="9" t="s">
        <v>213</v>
      </c>
      <c r="C12" s="9" t="s">
        <v>214</v>
      </c>
      <c r="D12" s="13" t="s">
        <v>215</v>
      </c>
      <c r="E12" s="9" t="s">
        <v>216</v>
      </c>
      <c r="F12" s="9" t="s">
        <v>193</v>
      </c>
      <c r="H12" s="22" t="s">
        <v>217</v>
      </c>
    </row>
    <row r="15" customFormat="false" ht="49.5" hidden="false" customHeight="true" outlineLevel="0" collapsed="false">
      <c r="A15" s="45" t="s">
        <v>218</v>
      </c>
      <c r="B15" s="45"/>
      <c r="C15" s="45"/>
      <c r="D15" s="45"/>
      <c r="E15" s="45"/>
      <c r="F15" s="45"/>
      <c r="G15" s="45"/>
      <c r="H15" s="45"/>
    </row>
  </sheetData>
  <mergeCells count="2">
    <mergeCell ref="A1:H2"/>
    <mergeCell ref="A15:H1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2026-05-06T22:31:37Z</dcterms:created>
  <dc:creator>openpyxl</dc:creator>
  <dc:description/>
  <dc:language>en-US</dc:language>
  <cp:lastModifiedBy/>
  <dcterms:modified xsi:type="dcterms:W3CDTF">2026-05-06T22:33:50Z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