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NPV Calculator" sheetId="2" state="visible" r:id="rId4"/>
    <sheet name="Sensitivity" sheetId="3" state="visible" r:id="rId5"/>
    <sheet name="Project Comparison" sheetId="4" state="visible" r:id="rId6"/>
    <sheet name="Practice Cases" sheetId="5" state="visible" r:id="rId7"/>
    <sheet name="Excel Function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<sst xmlns="http://schemas.openxmlformats.org/spreadsheetml/2006/main" count="188" uniqueCount="173">
  <si>
    <t xml:space="preserve">GLOBEFIN CAPITAL BUDGETING TOOLKIT</t>
  </si>
  <si>
    <t xml:space="preserve">Companion workbook to Module 06 · Foundations of Finance</t>
  </si>
  <si>
    <t xml:space="preserve">Welcome.</t>
  </si>
  <si>
    <t xml:space="preserve">This workbook implements the capital-budgeting framework from Module 06 in Excel. Enter your project's cash flows on Sheet 2, and the model returns NPV, IRR, payback period, profitability index, and an accept/reject decision. Sheet 3 shows how those results change with the discount rate; Sheet 4 lets you compare three projects side by side; Sheet 5 has six practice problems with auto-checking. Sheet 6 is a reference card for the Excel financial functions you'll use most.</t>
  </si>
  <si>
    <t xml:space="preserve">SHEET GUIDE</t>
  </si>
  <si>
    <t xml:space="preserve">#</t>
  </si>
  <si>
    <t xml:space="preserve">Sheet</t>
  </si>
  <si>
    <t xml:space="preserve">What it does</t>
  </si>
  <si>
    <t xml:space="preserve">Type</t>
  </si>
  <si>
    <t xml:space="preserve">1</t>
  </si>
  <si>
    <t xml:space="preserve">Start Here</t>
  </si>
  <si>
    <t xml:space="preserve">Overview, sheet guide, sign convention, decision rules.</t>
  </si>
  <si>
    <t xml:space="preserve">you are here</t>
  </si>
  <si>
    <t xml:space="preserve">2</t>
  </si>
  <si>
    <t xml:space="preserve">NPV Calculator</t>
  </si>
  <si>
    <t xml:space="preserve">Enter cash flows for up to 15 years. Live NPV, IRR, payback, PI, decision.</t>
  </si>
  <si>
    <t xml:space="preserve">main tool</t>
  </si>
  <si>
    <t xml:space="preserve">3</t>
  </si>
  <si>
    <t xml:space="preserve">Sensitivity</t>
  </si>
  <si>
    <t xml:space="preserve">How NPV varies with the discount rate, for the cash flows on Sheet 2.</t>
  </si>
  <si>
    <t xml:space="preserve">supporting</t>
  </si>
  <si>
    <t xml:space="preserve">4</t>
  </si>
  <si>
    <t xml:space="preserve">Project Comparison</t>
  </si>
  <si>
    <t xml:space="preserve">Three projects side by side. NPV/IRR/Payback for each.</t>
  </si>
  <si>
    <t xml:space="preserve">comparison</t>
  </si>
  <si>
    <t xml:space="preserve">5</t>
  </si>
  <si>
    <t xml:space="preserve">Practice Cases</t>
  </si>
  <si>
    <t xml:space="preserve">Six worked examples from the module. Auto-checks your answers.</t>
  </si>
  <si>
    <t xml:space="preserve">practice</t>
  </si>
  <si>
    <t xml:space="preserve">6</t>
  </si>
  <si>
    <t xml:space="preserve">Excel Functions</t>
  </si>
  <si>
    <t xml:space="preserve">Reference card: NPV(), IRR(), XNPV(), XIRR(), MIRR().</t>
  </si>
  <si>
    <t xml:space="preserve">reference</t>
  </si>
  <si>
    <t xml:space="preserve">SIGN CONVENTION</t>
  </si>
  <si>
    <t xml:space="preserve">Cash flowing OUT (your investment, costs)  →  enter as NEGATIVE numbers</t>
  </si>
  <si>
    <t xml:space="preserve">Cash flowing IN (savings, revenue, returns)  →  enter as POSITIVE numbers</t>
  </si>
  <si>
    <t xml:space="preserve">Year 0 = today (initial investment usually goes here, as a negative number)</t>
  </si>
  <si>
    <t xml:space="preserve">THE DECISION RULES</t>
  </si>
  <si>
    <t xml:space="preserve">Test</t>
  </si>
  <si>
    <t xml:space="preserve">Action</t>
  </si>
  <si>
    <t xml:space="preserve">What it means</t>
  </si>
  <si>
    <t xml:space="preserve">NPV &gt; 0</t>
  </si>
  <si>
    <t xml:space="preserve">ACCEPT</t>
  </si>
  <si>
    <t xml:space="preserve">Project creates wealth. Take it.</t>
  </si>
  <si>
    <t xml:space="preserve">NPV = 0</t>
  </si>
  <si>
    <t xml:space="preserve">INDIFFERENT</t>
  </si>
  <si>
    <t xml:space="preserve">Project just breaks even at your hurdle rate.</t>
  </si>
  <si>
    <t xml:space="preserve">NPV &lt; 0</t>
  </si>
  <si>
    <t xml:space="preserve">REJECT</t>
  </si>
  <si>
    <t xml:space="preserve">Project destroys wealth. Decline.</t>
  </si>
  <si>
    <t xml:space="preserve">Tip: edit the YELLOW cells. Black-text cells are formulas — leave them alone.</t>
  </si>
  <si>
    <t xml:space="preserve">© Globefin · For educational use</t>
  </si>
  <si>
    <t xml:space="preserve">NPV / IRR CALCULATOR</t>
  </si>
  <si>
    <t xml:space="preserve">Enter your project. The model returns NPV, IRR, payback, PI, and the decision.</t>
  </si>
  <si>
    <t xml:space="preserve">INPUTS</t>
  </si>
  <si>
    <t xml:space="preserve">Project name</t>
  </si>
  <si>
    <t xml:space="preserve">Solar Array</t>
  </si>
  <si>
    <t xml:space="preserve">Discount rate</t>
  </si>
  <si>
    <t xml:space="preserve">← your opportunity cost of capital</t>
  </si>
  <si>
    <t xml:space="preserve">Currency</t>
  </si>
  <si>
    <t xml:space="preserve">$</t>
  </si>
  <si>
    <t xml:space="preserve">← any symbol; affects display only</t>
  </si>
  <si>
    <t xml:space="preserve">CASH FLOW SCHEDULE</t>
  </si>
  <si>
    <t xml:space="preserve">Year</t>
  </si>
  <si>
    <t xml:space="preserve">Cash Flow</t>
  </si>
  <si>
    <t xml:space="preserve">Discount Factor</t>
  </si>
  <si>
    <t xml:space="preserve">Present Value</t>
  </si>
  <si>
    <t xml:space="preserve">Cumulative CF</t>
  </si>
  <si>
    <t xml:space="preserve">RESULTS</t>
  </si>
  <si>
    <t xml:space="preserve">Net Present Value (NPV)</t>
  </si>
  <si>
    <t xml:space="preserve">Σ of discounted cash flows. Positive = wealth created.</t>
  </si>
  <si>
    <t xml:space="preserve">Internal Rate of Return (IRR)</t>
  </si>
  <si>
    <t xml:space="preserve">The rate at which NPV = 0. Compare to your hurdle.</t>
  </si>
  <si>
    <t xml:space="preserve">Payback Period</t>
  </si>
  <si>
    <t xml:space="preserve">Year when cumulative cash flow turns positive.</t>
  </si>
  <si>
    <t xml:space="preserve">Profitability Index</t>
  </si>
  <si>
    <t xml:space="preserve">PV of future flows ÷ initial investment. &gt; 1 = good.</t>
  </si>
  <si>
    <t xml:space="preserve">Total undiscounted CF</t>
  </si>
  <si>
    <t xml:space="preserve">Sum of all cash flows (sanity check).</t>
  </si>
  <si>
    <t xml:space="preserve">Tip: experiment with the discount rate (C8) to see how sensitively NPV depends on it. Sheet 3 makes that visual.</t>
  </si>
  <si>
    <t xml:space="preserve">DISCOUNT-RATE SENSITIVITY</t>
  </si>
  <si>
    <t xml:space="preserve">How NPV changes with the discount rate, using the cash flows on Sheet 2.</t>
  </si>
  <si>
    <t xml:space="preserve">Cash flows: Year 0 to Year 15 from Sheet 'NPV Calculator'.</t>
  </si>
  <si>
    <t xml:space="preserve">SENSITIVITY TABLE</t>
  </si>
  <si>
    <t xml:space="preserve">KEY METRICS</t>
  </si>
  <si>
    <t xml:space="preserve">Discount Rate</t>
  </si>
  <si>
    <t xml:space="preserve">NPV</t>
  </si>
  <si>
    <t xml:space="preserve">Your discount rate</t>
  </si>
  <si>
    <t xml:space="preserve">NPV at your rate</t>
  </si>
  <si>
    <t xml:space="preserve">IRR (NPV = 0 at)</t>
  </si>
  <si>
    <t xml:space="preserve">Margin over hurdle</t>
  </si>
  <si>
    <t xml:space="preserve">READING THIS TABLE</t>
  </si>
  <si>
    <t xml:space="preserve">• Find the row where NPV crosses zero — that's the IRR.</t>
  </si>
  <si>
    <t xml:space="preserve">• Above the IRR row, NPV is negative (REJECT zone).</t>
  </si>
  <si>
    <t xml:space="preserve">• Below the IRR row, NPV is positive (ACCEPT zone).</t>
  </si>
  <si>
    <t xml:space="preserve">• The further apart your rate and IRR are, the more comfortable the decision.</t>
  </si>
  <si>
    <t xml:space="preserve">PROJECT COMPARISON</t>
  </si>
  <si>
    <t xml:space="preserve">Three projects, side by side, at the same discount rate. NPV decides.</t>
  </si>
  <si>
    <t xml:space="preserve">← applied to all three projects</t>
  </si>
  <si>
    <t xml:space="preserve">Project A — Front-loaded</t>
  </si>
  <si>
    <t xml:space="preserve">Project B — Steady</t>
  </si>
  <si>
    <t xml:space="preserve">Project C — Back-loaded</t>
  </si>
  <si>
    <t xml:space="preserve">Cum A</t>
  </si>
  <si>
    <t xml:space="preserve">Cum B</t>
  </si>
  <si>
    <t xml:space="preserve">Cum C</t>
  </si>
  <si>
    <t xml:space="preserve">Net Present Value</t>
  </si>
  <si>
    <t xml:space="preserve">Internal Rate of Return</t>
  </si>
  <si>
    <t xml:space="preserve">Note: a higher IRR doesn't mean the better project when scales differ. Always pick the project with the highest NPV — that's the wealth-maximizing rule.</t>
  </si>
  <si>
    <t xml:space="preserve">PRACTICE CASES</t>
  </si>
  <si>
    <t xml:space="preserve">Six worked decisions from the module. Compute NPV, enter in yellow, get instant feedback.</t>
  </si>
  <si>
    <t xml:space="preserve">1. Bangalore MBA</t>
  </si>
  <si>
    <t xml:space="preserve">Engineer earning ₹15L considers 2-yr US MBA. Tuition ₹70L/yr, foregone salary ₹15L/yr. Post-MBA uplift: ₹35L/yr for 30 years.</t>
  </si>
  <si>
    <t xml:space="preserve">Y0–1: −₹85L each | Y2–31: +₹35L/year | Discount rate: 8%</t>
  </si>
  <si>
    <t xml:space="preserve">Your NPV →</t>
  </si>
  <si>
    <t xml:space="preserve">2. Tokyo Solar</t>
  </si>
  <si>
    <t xml:space="preserve">Apartment building owner installs ¥3M of rooftop solar. Saves ¥360k/year for 25 years.</t>
  </si>
  <si>
    <t xml:space="preserve">Y0: −¥3,000,000 | Y1–25: +¥360,000/year | Discount rate: 4%</t>
  </si>
  <si>
    <t xml:space="preserve">3. London Refi</t>
  </si>
  <si>
    <t xml:space="preserve">£300k mortgage refi from 5% to 4%. £6,000 closing costs upfront, saves £180/month (£2,160/yr) for 25 years.</t>
  </si>
  <si>
    <t xml:space="preserve">Y0: −£6,000 | Y1–25: +£2,160/year | Discount rate: 4%</t>
  </si>
  <si>
    <t xml:space="preserve">4. São Paulo Coffee</t>
  </si>
  <si>
    <t xml:space="preserve">Buy coffee roaster business for R$500k. Generates R$120k/year for 8 years; sell at end for R$300k.</t>
  </si>
  <si>
    <t xml:space="preserve">Y0: −R$500,000 | Y1–7: +R$120,000/year | Y8: +R$420,000 | Discount rate: 12%</t>
  </si>
  <si>
    <t xml:space="preserve">5. Berlin Rental</t>
  </si>
  <si>
    <t xml:space="preserve">Buy €200k studio apartment. Net rent €10k/yr for 25 years. Sell for €300k at end of year 25.</t>
  </si>
  <si>
    <t xml:space="preserve">Y0: −€200,000 | Y1–24: +€10,000/year | Y25: +€310,000 | Discount rate: 5%</t>
  </si>
  <si>
    <t xml:space="preserve">6. Lagos Borehole</t>
  </si>
  <si>
    <t xml:space="preserve">Drill ₦5M borehole well to replace water purchases. Saves ₦800k/year for 15 years.</t>
  </si>
  <si>
    <t xml:space="preserve">Y0: −₦5,000,000 | Y1–15: +₦800,000/year | Discount rate: 15%</t>
  </si>
  <si>
    <t xml:space="preserve">Compute NPV by hand or in Excel, then enter your answer in the yellow cell. Tolerance: ±5% of the correct value. Correct answers are shown after you enter a number.</t>
  </si>
  <si>
    <t xml:space="preserve">EXCEL FUNCTIONS REFERENCE</t>
  </si>
  <si>
    <t xml:space="preserve">Five financial functions cover almost every capital-budgeting question.</t>
  </si>
  <si>
    <t xml:space="preserve">⚠  SIGN CONVENTION REMINDER</t>
  </si>
  <si>
    <t xml:space="preserve">Cash flowing out is NEGATIVE; cash flowing in is POSITIVE. This applies to all functions below.</t>
  </si>
  <si>
    <t xml:space="preserve">THE FIVE FUNCTIONS</t>
  </si>
  <si>
    <t xml:space="preserve">Function</t>
  </si>
  <si>
    <t xml:space="preserve">Syntax &amp; Description (always prefix with =)</t>
  </si>
  <si>
    <t xml:space="preserve">Example (always prefix with =)</t>
  </si>
  <si>
    <t xml:space="preserve">Result</t>
  </si>
  <si>
    <t xml:space="preserve">NPV(rate, value1, [value2], …)
Discounts a stream of cash flows starting in PERIOD 1 (not period 0). To include a year-0 outlay, ADD it separately outside the function.</t>
  </si>
  <si>
    <t xml:space="preserve">−10000 + NPV(0.08, B1:B5)
where B1:B5 holds 3000 each year for years 1-5</t>
  </si>
  <si>
    <t xml:space="preserve">IRR</t>
  </si>
  <si>
    <t xml:space="preserve">IRR(values, [guess])
Finds the rate where NPV equals zero. Unlike NPV(), IRR() takes the FULL range from year 0 onward.</t>
  </si>
  <si>
    <t xml:space="preserve">IRR(A1:A6)
where A1:A6 holds {−10000, 3000, 3000, 3000, 3000, 3000}</t>
  </si>
  <si>
    <t xml:space="preserve">XNPV</t>
  </si>
  <si>
    <t xml:space="preserve">XNPV(rate, values, dates)
Like NPV but for IRREGULAR dates. Pair each cash flow with its actual date.</t>
  </si>
  <si>
    <t xml:space="preserve">XNPV(0.08, A1:A5, B1:B5)
where A1:A5 are amounts and B1:B5 are dates</t>
  </si>
  <si>
    <t xml:space="preserve">(varies with dates)</t>
  </si>
  <si>
    <t xml:space="preserve">XIRR</t>
  </si>
  <si>
    <t xml:space="preserve">XIRR(values, dates, [guess])
IRR with irregular dates. Use this for any cash-flow stream that doesn't fall exactly on annual periods.</t>
  </si>
  <si>
    <t xml:space="preserve">XIRR(A1:A5, B1:B5)
where A1:A5 are amounts and B1:B5 are actual dates</t>
  </si>
  <si>
    <t xml:space="preserve">MIRR</t>
  </si>
  <si>
    <t xml:space="preserve">MIRR(values, finance_rate, reinvest_rate)
Modified IRR. Lets you specify a separate reinvestment rate (more realistic than IRR's assumption that you reinvest at the IRR).</t>
  </si>
  <si>
    <t xml:space="preserve">MIRR(A1:A6, 0.05, 0.08)
for the same cash flows, financing at 5%, reinvesting at 8%</t>
  </si>
  <si>
    <t xml:space="preserve">THE NPV() QUIRK · MOST COMMON SPREADSHEET MISTAKE IN FINANCE</t>
  </si>
  <si>
    <t xml:space="preserve">Excel's NPV() function discounts the FIRST value by ONE period — it assumes the first cash flow is at the end of year 1, not at year 0. If your initial investment happens at year 0 (it usually does), you must ADD it OUTSIDE the function. The standard pattern is:</t>
  </si>
  <si>
    <t xml:space="preserve">    year_0  +  NPV(rate, year_1_through_N)    ← always prefix with =</t>
  </si>
  <si>
    <t xml:space="preserve">Forgetting this systematically over- or under-discounts everything by exactly one period. Always verify with a manual calculation on at least one period.</t>
  </si>
  <si>
    <t xml:space="preserve">DECISION RULES SUMMARY</t>
  </si>
  <si>
    <t xml:space="preserve">Metric</t>
  </si>
  <si>
    <t xml:space="preserve">Rule</t>
  </si>
  <si>
    <t xml:space="preserve">Reads as</t>
  </si>
  <si>
    <t xml:space="preserve">If NPV &gt; 0, accept. Higher NPV is better.</t>
  </si>
  <si>
    <t xml:space="preserve">wealth created in $</t>
  </si>
  <si>
    <t xml:space="preserve">If IRR &gt; hurdle rate, accept. But for mutually exclusive projects, defer to NPV.</t>
  </si>
  <si>
    <t xml:space="preserve">implied annual return</t>
  </si>
  <si>
    <t xml:space="preserve">Payback</t>
  </si>
  <si>
    <t xml:space="preserve">Sanity check, never the rule. Ignores time value and post-payback cash flows.</t>
  </si>
  <si>
    <t xml:space="preserve">years to recover</t>
  </si>
  <si>
    <t xml:space="preserve">PI</t>
  </si>
  <si>
    <t xml:space="preserve">If PI &gt; 1.0, accept. Useful for ranking under capital constraints.</t>
  </si>
  <si>
    <t xml:space="preserve">PV per $ invested</t>
  </si>
  <si>
    <t xml:space="preserve">© Globefin · Companion to Module 06 · Foundations of Finance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</si>
</sst>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.0%"/>
    <numFmt numFmtId="166" formatCode="#,##0;\(#,##0\);\—"/>
    <numFmt numFmtId="167" formatCode="0.0000"/>
    <numFmt numFmtId="168" formatCode="0.00%;\(0.00%\);\—"/>
    <numFmt numFmtId="169" formatCode="0.00&quot; yrs&quot;"/>
    <numFmt numFmtId="170" formatCode="0.00"/>
    <numFmt numFmtId="171" formatCode="\+0.00%;\-0.00%;\—"/>
    <numFmt numFmtId="172" formatCode="#,##0&quot; L&quot;"/>
    <numFmt numFmtId="173" formatCode="\$#,##0"/>
    <numFmt numFmtId="174" formatCode="0.00%"/>
    <numFmt numFmtId="175" formatCode="@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B1020"/>
      <name val="Arial"/>
      <family val="0"/>
      <charset val="1"/>
    </font>
    <font>
      <i val="true"/>
      <sz val="11"/>
      <color rgb="FF6B7280"/>
      <name val="Arial"/>
      <family val="0"/>
      <charset val="1"/>
    </font>
    <font>
      <b val="true"/>
      <sz val="11"/>
      <color rgb="FF0B1020"/>
      <name val="Arial"/>
      <family val="0"/>
      <charset val="1"/>
    </font>
    <font>
      <sz val="10"/>
      <color rgb="FF2C3441"/>
      <name val="Arial"/>
      <family val="0"/>
      <charset val="1"/>
    </font>
    <font>
      <b val="true"/>
      <sz val="9"/>
      <color rgb="FFC69E0C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B1020"/>
      <name val="Arial"/>
      <family val="0"/>
      <charset val="1"/>
    </font>
    <font>
      <i val="true"/>
      <sz val="9"/>
      <color rgb="FF6B7280"/>
      <name val="Arial"/>
      <family val="0"/>
      <charset val="1"/>
    </font>
    <font>
      <b val="true"/>
      <sz val="11"/>
      <color rgb="FF0B1020"/>
      <name val="Consolas"/>
      <family val="0"/>
      <charset val="1"/>
    </font>
    <font>
      <i val="true"/>
      <sz val="8"/>
      <color rgb="FF9CA3AF"/>
      <name val="Arial"/>
      <family val="0"/>
      <charset val="1"/>
    </font>
    <font>
      <b val="true"/>
      <sz val="11"/>
      <color rgb="FF0070C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F8C10B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9"/>
      <color rgb="FF9CA3AF"/>
      <name val="Arial"/>
      <family val="0"/>
      <charset val="1"/>
    </font>
    <font>
      <sz val="9"/>
      <color rgb="FF9CA3AF"/>
      <name val="Arial"/>
      <family val="0"/>
      <charset val="1"/>
    </font>
    <font>
      <b val="true"/>
      <sz val="14"/>
      <color rgb="FF0B1020"/>
      <name val="Arial"/>
      <family val="0"/>
      <charset val="1"/>
    </font>
    <font>
      <sz val="9"/>
      <color rgb="FF2C3441"/>
      <name val="Consolas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B45309"/>
      <name val="Arial"/>
      <family val="0"/>
      <charset val="1"/>
    </font>
    <font>
      <b val="true"/>
      <sz val="12"/>
      <color rgb="FFC69E0C"/>
      <name val="Consolas"/>
      <family val="0"/>
      <charset val="1"/>
    </font>
    <font>
      <b val="true"/>
      <sz val="11"/>
      <color rgb="FF2D8A3D"/>
      <name val="Arial"/>
      <family val="0"/>
      <charset val="1"/>
    </font>
    <font>
      <b val="true"/>
      <sz val="10"/>
      <color rgb="FFC69E0C"/>
      <name val="Consolas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F8C10B"/>
        <bgColor rgb="FFC69E0C"/>
      </patternFill>
    </fill>
    <fill>
      <patternFill patternType="solid">
        <fgColor rgb="FF0B1020"/>
        <bgColor rgb="FF000000"/>
      </patternFill>
    </fill>
    <fill>
      <patternFill patternType="solid">
        <fgColor rgb="FFFCE8EA"/>
        <bgColor rgb="FFFFF4E6"/>
      </patternFill>
    </fill>
    <fill>
      <patternFill patternType="solid">
        <fgColor rgb="FFE2F5E2"/>
        <bgColor rgb="FFF7F9FC"/>
      </patternFill>
    </fill>
    <fill>
      <patternFill patternType="solid">
        <fgColor rgb="FFF7F9FC"/>
        <bgColor rgb="FFFFFFFF"/>
      </patternFill>
    </fill>
    <fill>
      <patternFill patternType="solid">
        <fgColor rgb="FFFFF8E1"/>
        <bgColor rgb="FFFFF4E6"/>
      </patternFill>
    </fill>
    <fill>
      <patternFill patternType="solid">
        <fgColor rgb="FFFFF2CC"/>
        <bgColor rgb="FFFFF8E1"/>
      </patternFill>
    </fill>
    <fill>
      <patternFill patternType="solid">
        <fgColor rgb="FFFFF4E6"/>
        <bgColor rgb="FFFFF8E1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0B1020"/>
      </left>
      <right style="thin">
        <color rgb="FF0B1020"/>
      </right>
      <top style="thin">
        <color rgb="FF0B1020"/>
      </top>
      <bottom style="medium">
        <color rgb="FF0B1020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0B1020"/>
      </left>
      <right/>
      <top style="thin">
        <color rgb="FF0B1020"/>
      </top>
      <bottom style="medium">
        <color rgb="FF0B102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4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14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9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9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6" fillId="6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3" fontId="3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3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3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1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E2F5E2"/>
        </patternFill>
      </fill>
    </dxf>
    <dxf>
      <fill>
        <patternFill>
          <bgColor rgb="FFFCE8EA"/>
        </patternFill>
      </fill>
    </dxf>
    <dxf>
      <font>
        <name val="Arial"/>
        <charset val="1"/>
        <family val="0"/>
        <b val="1"/>
        <color rgb="FF2D8A3D"/>
        <sz val="10"/>
      </font>
      <fill>
        <patternFill>
          <bgColor rgb="FFE2F5E2"/>
        </patternFill>
      </fill>
    </dxf>
    <dxf>
      <font>
        <name val="Arial"/>
        <charset val="1"/>
        <family val="0"/>
        <b val="1"/>
        <color rgb="FFC0392B"/>
        <sz val="10"/>
      </font>
      <fill>
        <patternFill>
          <bgColor rgb="FFFCE8E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999FF"/>
      <rgbColor rgb="FFB45309"/>
      <rgbColor rgb="FFFFF8E1"/>
      <rgbColor rgb="FFF7F9FC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4E6"/>
      <rgbColor rgb="FFE2F5E2"/>
      <rgbColor rgb="FFFFF2CC"/>
      <rgbColor rgb="FF99CCFF"/>
      <rgbColor rgb="FFFF99CC"/>
      <rgbColor rgb="FFCC99FF"/>
      <rgbColor rgb="FFFCE8EA"/>
      <rgbColor rgb="FF0B5ED7"/>
      <rgbColor rgb="FF33CCCC"/>
      <rgbColor rgb="FF99CC00"/>
      <rgbColor rgb="FFF8C10B"/>
      <rgbColor rgb="FFC69E0C"/>
      <rgbColor rgb="FFFF6600"/>
      <rgbColor rgb="FF6B7280"/>
      <rgbColor rgb="FF9CA3AF"/>
      <rgbColor rgb="FF003366"/>
      <rgbColor rgb="FF2D8A3D"/>
      <rgbColor rgb="FF0B1020"/>
      <rgbColor rgb="FF333300"/>
      <rgbColor rgb="FFC0392B"/>
      <rgbColor rgb="FF993366"/>
      <rgbColor rgb="FF333399"/>
      <rgbColor rgb="FF2C344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NPV vs. Discount Rate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Sensitivity!C9</c:f>
              <c:strCache>
                <c:ptCount val="1"/>
                <c:pt idx="0">
                  <c:v>NPV</c:v>
                </c:pt>
              </c:strCache>
            </c:strRef>
          </c:tx>
          <c:spPr>
            <a:solidFill>
              <a:srgbClr val="0b5ed7"/>
            </a:solidFill>
            <a:ln w="28080">
              <a:solidFill>
                <a:srgbClr val="0b5ed7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Sensitivity!$B$10:$B$40</c:f>
              <c:strCache>
                <c:ptCount val="31"/>
                <c:pt idx="0">
                  <c:v>0.0%</c:v>
                </c:pt>
                <c:pt idx="1">
                  <c:v>1.0%</c:v>
                </c:pt>
                <c:pt idx="2">
                  <c:v>2.0%</c:v>
                </c:pt>
                <c:pt idx="3">
                  <c:v>3.0%</c:v>
                </c:pt>
                <c:pt idx="4">
                  <c:v>4.0%</c:v>
                </c:pt>
                <c:pt idx="5">
                  <c:v>5.0%</c:v>
                </c:pt>
                <c:pt idx="6">
                  <c:v>6.0%</c:v>
                </c:pt>
                <c:pt idx="7">
                  <c:v>7.0%</c:v>
                </c:pt>
                <c:pt idx="8">
                  <c:v>8.0%</c:v>
                </c:pt>
                <c:pt idx="9">
                  <c:v>9.0%</c:v>
                </c:pt>
                <c:pt idx="10">
                  <c:v>10.0%</c:v>
                </c:pt>
                <c:pt idx="11">
                  <c:v>11.0%</c:v>
                </c:pt>
                <c:pt idx="12">
                  <c:v>12.0%</c:v>
                </c:pt>
                <c:pt idx="13">
                  <c:v>13.0%</c:v>
                </c:pt>
                <c:pt idx="14">
                  <c:v>14.0%</c:v>
                </c:pt>
                <c:pt idx="15">
                  <c:v>15.0%</c:v>
                </c:pt>
                <c:pt idx="16">
                  <c:v>16.0%</c:v>
                </c:pt>
                <c:pt idx="17">
                  <c:v>17.0%</c:v>
                </c:pt>
                <c:pt idx="18">
                  <c:v>18.0%</c:v>
                </c:pt>
                <c:pt idx="19">
                  <c:v>19.0%</c:v>
                </c:pt>
                <c:pt idx="20">
                  <c:v>20.0%</c:v>
                </c:pt>
                <c:pt idx="21">
                  <c:v>21.0%</c:v>
                </c:pt>
                <c:pt idx="22">
                  <c:v>22.0%</c:v>
                </c:pt>
                <c:pt idx="23">
                  <c:v>23.0%</c:v>
                </c:pt>
                <c:pt idx="24">
                  <c:v>24.0%</c:v>
                </c:pt>
                <c:pt idx="25">
                  <c:v>25.0%</c:v>
                </c:pt>
                <c:pt idx="26">
                  <c:v>26.0%</c:v>
                </c:pt>
                <c:pt idx="27">
                  <c:v>27.0%</c:v>
                </c:pt>
                <c:pt idx="28">
                  <c:v>28.0%</c:v>
                </c:pt>
                <c:pt idx="29">
                  <c:v>29.0%</c:v>
                </c:pt>
                <c:pt idx="30">
                  <c:v>30.0%</c:v>
                </c:pt>
              </c:strCache>
            </c:strRef>
          </c:cat>
          <c:val>
            <c:numRef>
              <c:f>Sensitivity!$C$10:$C$40</c:f>
              <c:numCache>
                <c:formatCode>#,##0;\(#,##0\);\—</c:formatCode>
                <c:ptCount val="31"/>
                <c:pt idx="0">
                  <c:v>5000</c:v>
                </c:pt>
                <c:pt idx="1">
                  <c:v>4560.29371797536</c:v>
                </c:pt>
                <c:pt idx="2">
                  <c:v>4140.37852551262</c:v>
                </c:pt>
                <c:pt idx="3">
                  <c:v>3739.1215615836</c:v>
                </c:pt>
                <c:pt idx="4">
                  <c:v>3355.46699304861</c:v>
                </c:pt>
                <c:pt idx="5">
                  <c:v>2988.43001189246</c:v>
                </c:pt>
                <c:pt idx="6">
                  <c:v>2637.09135669714</c:v>
                </c:pt>
                <c:pt idx="7">
                  <c:v>2300.59230784278</c:v>
                </c:pt>
                <c:pt idx="8">
                  <c:v>1978.13011123426</c:v>
                </c:pt>
                <c:pt idx="9">
                  <c:v>1668.95379005515</c:v>
                </c:pt>
                <c:pt idx="10">
                  <c:v>1372.36030822534</c:v>
                </c:pt>
                <c:pt idx="11">
                  <c:v>1087.69105294839</c:v>
                </c:pt>
                <c:pt idx="12">
                  <c:v>814.328607035011</c:v>
                </c:pt>
                <c:pt idx="13">
                  <c:v>551.69378462812</c:v>
                </c:pt>
                <c:pt idx="14">
                  <c:v>299.242906575379</c:v>
                </c:pt>
                <c:pt idx="15">
                  <c:v>56.4652940342075</c:v>
                </c:pt>
                <c:pt idx="16">
                  <c:v>-177.119039016292</c:v>
                </c:pt>
                <c:pt idx="17">
                  <c:v>-401.961511812353</c:v>
                </c:pt>
                <c:pt idx="18">
                  <c:v>-618.486937174308</c:v>
                </c:pt>
                <c:pt idx="19">
                  <c:v>-827.095330489574</c:v>
                </c:pt>
                <c:pt idx="20">
                  <c:v>-1028.16358024691</c:v>
                </c:pt>
                <c:pt idx="21">
                  <c:v>-1222.04699185045</c:v>
                </c:pt>
                <c:pt idx="22">
                  <c:v>-1409.08071535587</c:v>
                </c:pt>
                <c:pt idx="23">
                  <c:v>-1589.58106679371</c:v>
                </c:pt>
                <c:pt idx="24">
                  <c:v>-1763.84675186491</c:v>
                </c:pt>
                <c:pt idx="25">
                  <c:v>-1932.16</c:v>
                </c:pt>
                <c:pt idx="26">
                  <c:v>-2094.78761605819</c:v>
                </c:pt>
                <c:pt idx="27">
                  <c:v>-2251.98195629583</c:v>
                </c:pt>
                <c:pt idx="28">
                  <c:v>-2403.98183465004</c:v>
                </c:pt>
                <c:pt idx="29">
                  <c:v>-2551.01336485488</c:v>
                </c:pt>
                <c:pt idx="30">
                  <c:v>-2693.29074342904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16840011"/>
        <c:axId val="97717582"/>
      </c:lineChart>
      <c:catAx>
        <c:axId val="1684001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Discount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7717582"/>
        <c:crosses val="autoZero"/>
        <c:auto val="1"/>
        <c:lblAlgn val="ctr"/>
        <c:lblOffset val="100"/>
        <c:noMultiLvlLbl val="0"/>
      </c:catAx>
      <c:valAx>
        <c:axId val="9771758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NPV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;\(#,##0\);\—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684001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6</xdr:row>
      <xdr:rowOff>100800</xdr:rowOff>
    </xdr:from>
    <xdr:to>
      <xdr:col>20</xdr:col>
      <xdr:colOff>568440</xdr:colOff>
      <xdr:row>24</xdr:row>
      <xdr:rowOff>115200</xdr:rowOff>
    </xdr:to>
    <xdr:graphicFrame>
      <xdr:nvGraphicFramePr>
        <xdr:cNvPr id="0" name="Chart 1"/>
        <xdr:cNvGraphicFramePr/>
      </xdr:nvGraphicFramePr>
      <xdr:xfrm>
        <a:off x="5145480" y="1190520"/>
        <a:ext cx="719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3" min="3" style="0" width="60"/>
    <col collapsed="false" customWidth="true" hidden="false" outlineLevel="0" max="4" min="4" style="0" width="25"/>
    <col collapsed="false" customWidth="true" hidden="false" outlineLevel="0" max="5" min="5" style="0" width="12"/>
    <col collapsed="false" customWidth="true" hidden="false" outlineLevel="0" max="10" min="6" style="0" width="4"/>
  </cols>
  <sheetData>
    <row r="2" customFormat="false" ht="22.05" hidden="false" customHeight="true" outlineLevel="0" collapsed="false">
      <c r="B2" s="1" t="s">
        <v>0</v>
      </c>
      <c r="C2" s="1"/>
      <c r="D2" s="1"/>
      <c r="E2" s="1"/>
    </row>
    <row r="3" customFormat="false" ht="15" hidden="false" customHeight="true" outlineLevel="0" collapsed="false">
      <c r="B3" s="2" t="s">
        <v>1</v>
      </c>
      <c r="C3" s="2"/>
      <c r="D3" s="2"/>
      <c r="E3" s="2"/>
    </row>
    <row r="4" customFormat="false" ht="3.75" hidden="false" customHeight="true" outlineLevel="0" collapsed="false">
      <c r="B4" s="3"/>
      <c r="C4" s="3"/>
      <c r="D4" s="3"/>
      <c r="E4" s="3"/>
    </row>
    <row r="6" customFormat="false" ht="15" hidden="false" customHeight="false" outlineLevel="0" collapsed="false">
      <c r="B6" s="4" t="s">
        <v>2</v>
      </c>
      <c r="C6" s="4"/>
      <c r="D6" s="4"/>
      <c r="E6" s="4"/>
    </row>
    <row r="7" customFormat="false" ht="18" hidden="false" customHeight="true" outlineLevel="0" collapsed="false">
      <c r="B7" s="5" t="s">
        <v>3</v>
      </c>
      <c r="C7" s="5"/>
      <c r="D7" s="5"/>
      <c r="E7" s="5"/>
    </row>
    <row r="8" customFormat="false" ht="18" hidden="false" customHeight="true" outlineLevel="0" collapsed="false">
      <c r="B8" s="5"/>
      <c r="C8" s="5"/>
      <c r="D8" s="5"/>
      <c r="E8" s="5"/>
    </row>
    <row r="9" customFormat="false" ht="18" hidden="false" customHeight="true" outlineLevel="0" collapsed="false">
      <c r="B9" s="5"/>
      <c r="C9" s="5"/>
      <c r="D9" s="5"/>
      <c r="E9" s="5"/>
    </row>
    <row r="11" customFormat="false" ht="18" hidden="false" customHeight="true" outlineLevel="0" collapsed="false">
      <c r="B11" s="6" t="s">
        <v>4</v>
      </c>
      <c r="C11" s="6"/>
      <c r="D11" s="6"/>
      <c r="E11" s="6"/>
    </row>
    <row r="12" customFormat="false" ht="21.75" hidden="false" customHeight="true" outlineLevel="0" collapsed="false">
      <c r="B12" s="7" t="s">
        <v>5</v>
      </c>
      <c r="C12" s="7" t="s">
        <v>6</v>
      </c>
      <c r="D12" s="7" t="s">
        <v>7</v>
      </c>
      <c r="E12" s="7" t="s">
        <v>8</v>
      </c>
    </row>
    <row r="13" customFormat="false" ht="21.75" hidden="false" customHeight="true" outlineLevel="0" collapsed="false">
      <c r="B13" s="8" t="s">
        <v>9</v>
      </c>
      <c r="C13" s="9" t="s">
        <v>10</v>
      </c>
      <c r="D13" s="10" t="s">
        <v>11</v>
      </c>
      <c r="E13" s="11" t="s">
        <v>12</v>
      </c>
    </row>
    <row r="14" customFormat="false" ht="21.75" hidden="false" customHeight="true" outlineLevel="0" collapsed="false">
      <c r="B14" s="8" t="s">
        <v>13</v>
      </c>
      <c r="C14" s="9" t="s">
        <v>14</v>
      </c>
      <c r="D14" s="10" t="s">
        <v>15</v>
      </c>
      <c r="E14" s="11" t="s">
        <v>16</v>
      </c>
    </row>
    <row r="15" customFormat="false" ht="21.75" hidden="false" customHeight="true" outlineLevel="0" collapsed="false">
      <c r="B15" s="8" t="s">
        <v>17</v>
      </c>
      <c r="C15" s="9" t="s">
        <v>18</v>
      </c>
      <c r="D15" s="10" t="s">
        <v>19</v>
      </c>
      <c r="E15" s="11" t="s">
        <v>20</v>
      </c>
    </row>
    <row r="16" customFormat="false" ht="21.75" hidden="false" customHeight="true" outlineLevel="0" collapsed="false">
      <c r="B16" s="8" t="s">
        <v>21</v>
      </c>
      <c r="C16" s="9" t="s">
        <v>22</v>
      </c>
      <c r="D16" s="10" t="s">
        <v>23</v>
      </c>
      <c r="E16" s="11" t="s">
        <v>24</v>
      </c>
    </row>
    <row r="17" customFormat="false" ht="21.75" hidden="false" customHeight="true" outlineLevel="0" collapsed="false">
      <c r="B17" s="8" t="s">
        <v>25</v>
      </c>
      <c r="C17" s="9" t="s">
        <v>26</v>
      </c>
      <c r="D17" s="10" t="s">
        <v>27</v>
      </c>
      <c r="E17" s="11" t="s">
        <v>28</v>
      </c>
    </row>
    <row r="18" customFormat="false" ht="21.75" hidden="false" customHeight="true" outlineLevel="0" collapsed="false">
      <c r="B18" s="8" t="s">
        <v>29</v>
      </c>
      <c r="C18" s="9" t="s">
        <v>30</v>
      </c>
      <c r="D18" s="10" t="s">
        <v>31</v>
      </c>
      <c r="E18" s="11" t="s">
        <v>32</v>
      </c>
    </row>
    <row r="20" customFormat="false" ht="18" hidden="false" customHeight="true" outlineLevel="0" collapsed="false">
      <c r="B20" s="6" t="s">
        <v>33</v>
      </c>
      <c r="C20" s="6"/>
      <c r="D20" s="6"/>
      <c r="E20" s="6"/>
    </row>
    <row r="21" customFormat="false" ht="21.75" hidden="false" customHeight="true" outlineLevel="0" collapsed="false">
      <c r="B21" s="12" t="s">
        <v>34</v>
      </c>
      <c r="C21" s="12"/>
      <c r="D21" s="12"/>
      <c r="E21" s="12"/>
    </row>
    <row r="22" customFormat="false" ht="21.75" hidden="false" customHeight="true" outlineLevel="0" collapsed="false">
      <c r="B22" s="13" t="s">
        <v>35</v>
      </c>
      <c r="C22" s="13"/>
      <c r="D22" s="13"/>
      <c r="E22" s="13"/>
    </row>
    <row r="23" customFormat="false" ht="21.75" hidden="false" customHeight="true" outlineLevel="0" collapsed="false">
      <c r="B23" s="14" t="s">
        <v>36</v>
      </c>
      <c r="C23" s="14"/>
      <c r="D23" s="14"/>
      <c r="E23" s="14"/>
    </row>
    <row r="26" customFormat="false" ht="18" hidden="false" customHeight="true" outlineLevel="0" collapsed="false">
      <c r="B26" s="6" t="s">
        <v>37</v>
      </c>
      <c r="C26" s="6"/>
      <c r="D26" s="6"/>
      <c r="E26" s="6"/>
    </row>
    <row r="27" customFormat="false" ht="15" hidden="false" customHeight="false" outlineLevel="0" collapsed="false">
      <c r="B27" s="7" t="s">
        <v>38</v>
      </c>
      <c r="C27" s="7" t="s">
        <v>39</v>
      </c>
      <c r="D27" s="7" t="s">
        <v>40</v>
      </c>
    </row>
    <row r="28" customFormat="false" ht="24" hidden="false" customHeight="true" outlineLevel="0" collapsed="false">
      <c r="B28" s="15" t="s">
        <v>41</v>
      </c>
      <c r="C28" s="16" t="s">
        <v>42</v>
      </c>
      <c r="D28" s="17" t="s">
        <v>43</v>
      </c>
    </row>
    <row r="29" customFormat="false" ht="24" hidden="false" customHeight="true" outlineLevel="0" collapsed="false">
      <c r="B29" s="18" t="s">
        <v>44</v>
      </c>
      <c r="C29" s="19" t="s">
        <v>45</v>
      </c>
      <c r="D29" s="20" t="s">
        <v>46</v>
      </c>
    </row>
    <row r="30" customFormat="false" ht="24" hidden="false" customHeight="true" outlineLevel="0" collapsed="false">
      <c r="B30" s="21" t="s">
        <v>47</v>
      </c>
      <c r="C30" s="22" t="s">
        <v>48</v>
      </c>
      <c r="D30" s="23" t="s">
        <v>49</v>
      </c>
    </row>
    <row r="32" customFormat="false" ht="15" hidden="false" customHeight="false" outlineLevel="0" collapsed="false">
      <c r="B32" s="24" t="s">
        <v>50</v>
      </c>
      <c r="C32" s="24"/>
      <c r="D32" s="24"/>
      <c r="E32" s="24"/>
    </row>
    <row r="34" customFormat="false" ht="15" hidden="false" customHeight="false" outlineLevel="0" collapsed="false">
      <c r="B34" s="25" t="s">
        <v>51</v>
      </c>
      <c r="C34" s="25"/>
      <c r="D34" s="25"/>
      <c r="E34" s="25"/>
    </row>
  </sheetData>
  <mergeCells count="13">
    <mergeCell ref="B2:E2"/>
    <mergeCell ref="B3:E3"/>
    <mergeCell ref="B4:E4"/>
    <mergeCell ref="B6:E6"/>
    <mergeCell ref="B7:E9"/>
    <mergeCell ref="B11:E11"/>
    <mergeCell ref="B20:E20"/>
    <mergeCell ref="B21:E21"/>
    <mergeCell ref="B22:E22"/>
    <mergeCell ref="B23:E23"/>
    <mergeCell ref="B26:E26"/>
    <mergeCell ref="B32:E32"/>
    <mergeCell ref="B34:E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7" min="3" style="0" width="16"/>
    <col collapsed="false" customWidth="true" hidden="false" outlineLevel="0" max="9" min="8" style="0" width="4"/>
  </cols>
  <sheetData>
    <row r="2" customFormat="false" ht="22.05" hidden="false" customHeight="true" outlineLevel="0" collapsed="false">
      <c r="B2" s="1" t="s">
        <v>52</v>
      </c>
      <c r="C2" s="1"/>
      <c r="D2" s="1"/>
      <c r="E2" s="1"/>
      <c r="F2" s="1"/>
    </row>
    <row r="3" customFormat="false" ht="15" hidden="false" customHeight="true" outlineLevel="0" collapsed="false">
      <c r="B3" s="2" t="s">
        <v>53</v>
      </c>
      <c r="C3" s="2"/>
      <c r="D3" s="2"/>
      <c r="E3" s="2"/>
      <c r="F3" s="2"/>
    </row>
    <row r="4" customFormat="false" ht="3.75" hidden="false" customHeight="true" outlineLevel="0" collapsed="false">
      <c r="B4" s="3"/>
      <c r="C4" s="3"/>
      <c r="D4" s="3"/>
      <c r="E4" s="3"/>
      <c r="F4" s="3"/>
    </row>
    <row r="6" customFormat="false" ht="15" hidden="false" customHeight="false" outlineLevel="0" collapsed="false">
      <c r="B6" s="6" t="s">
        <v>54</v>
      </c>
      <c r="C6" s="6"/>
      <c r="D6" s="6"/>
      <c r="E6" s="6"/>
      <c r="F6" s="6"/>
    </row>
    <row r="7" customFormat="false" ht="15" hidden="false" customHeight="true" outlineLevel="0" collapsed="false">
      <c r="B7" s="26" t="s">
        <v>55</v>
      </c>
      <c r="C7" s="27" t="s">
        <v>56</v>
      </c>
      <c r="D7" s="27"/>
      <c r="E7" s="27"/>
    </row>
    <row r="8" customFormat="false" ht="22.35" hidden="false" customHeight="false" outlineLevel="0" collapsed="false">
      <c r="B8" s="26" t="s">
        <v>57</v>
      </c>
      <c r="C8" s="28" t="n">
        <v>0.08</v>
      </c>
      <c r="D8" s="29" t="s">
        <v>58</v>
      </c>
    </row>
    <row r="9" customFormat="false" ht="22.35" hidden="false" customHeight="false" outlineLevel="0" collapsed="false">
      <c r="B9" s="26" t="s">
        <v>59</v>
      </c>
      <c r="C9" s="30" t="s">
        <v>60</v>
      </c>
      <c r="D9" s="29" t="s">
        <v>61</v>
      </c>
    </row>
    <row r="11" customFormat="false" ht="15" hidden="false" customHeight="false" outlineLevel="0" collapsed="false">
      <c r="B11" s="6" t="s">
        <v>62</v>
      </c>
      <c r="C11" s="6"/>
      <c r="D11" s="6"/>
      <c r="E11" s="6"/>
      <c r="F11" s="6"/>
    </row>
    <row r="12" customFormat="false" ht="24" hidden="false" customHeight="true" outlineLevel="0" collapsed="false">
      <c r="B12" s="7" t="s">
        <v>63</v>
      </c>
      <c r="C12" s="7" t="s">
        <v>64</v>
      </c>
      <c r="D12" s="7" t="s">
        <v>65</v>
      </c>
      <c r="E12" s="7" t="s">
        <v>66</v>
      </c>
      <c r="F12" s="7" t="s">
        <v>67</v>
      </c>
    </row>
    <row r="13" customFormat="false" ht="15" hidden="false" customHeight="false" outlineLevel="0" collapsed="false">
      <c r="B13" s="8" t="n">
        <v>0</v>
      </c>
      <c r="C13" s="31" t="n">
        <v>-10000</v>
      </c>
      <c r="D13" s="32" t="n">
        <f aca="false">1/(1+$C$8)^B13</f>
        <v>1</v>
      </c>
      <c r="E13" s="33" t="n">
        <f aca="false">C13*D13</f>
        <v>-10000</v>
      </c>
      <c r="F13" s="33" t="n">
        <f aca="false">C13</f>
        <v>-10000</v>
      </c>
    </row>
    <row r="14" customFormat="false" ht="15" hidden="false" customHeight="false" outlineLevel="0" collapsed="false">
      <c r="B14" s="8" t="n">
        <v>1</v>
      </c>
      <c r="C14" s="31" t="n">
        <v>3000</v>
      </c>
      <c r="D14" s="32" t="n">
        <f aca="false">1/(1+$C$8)^B14</f>
        <v>0.925925925925926</v>
      </c>
      <c r="E14" s="33" t="n">
        <f aca="false">C14*D14</f>
        <v>2777.77777777778</v>
      </c>
      <c r="F14" s="33" t="n">
        <f aca="false">F13+C14</f>
        <v>-7000</v>
      </c>
    </row>
    <row r="15" customFormat="false" ht="15" hidden="false" customHeight="false" outlineLevel="0" collapsed="false">
      <c r="B15" s="8" t="n">
        <v>2</v>
      </c>
      <c r="C15" s="31" t="n">
        <v>3000</v>
      </c>
      <c r="D15" s="32" t="n">
        <f aca="false">1/(1+$C$8)^B15</f>
        <v>0.857338820301783</v>
      </c>
      <c r="E15" s="33" t="n">
        <f aca="false">C15*D15</f>
        <v>2572.01646090535</v>
      </c>
      <c r="F15" s="33" t="n">
        <f aca="false">F14+C15</f>
        <v>-4000</v>
      </c>
    </row>
    <row r="16" customFormat="false" ht="15" hidden="false" customHeight="false" outlineLevel="0" collapsed="false">
      <c r="B16" s="8" t="n">
        <v>3</v>
      </c>
      <c r="C16" s="31" t="n">
        <v>3000</v>
      </c>
      <c r="D16" s="32" t="n">
        <f aca="false">1/(1+$C$8)^B16</f>
        <v>0.79383224102017</v>
      </c>
      <c r="E16" s="33" t="n">
        <f aca="false">C16*D16</f>
        <v>2381.49672306051</v>
      </c>
      <c r="F16" s="33" t="n">
        <f aca="false">F15+C16</f>
        <v>-1000</v>
      </c>
    </row>
    <row r="17" customFormat="false" ht="15" hidden="false" customHeight="false" outlineLevel="0" collapsed="false">
      <c r="B17" s="8" t="n">
        <v>4</v>
      </c>
      <c r="C17" s="31" t="n">
        <v>3000</v>
      </c>
      <c r="D17" s="32" t="n">
        <f aca="false">1/(1+$C$8)^B17</f>
        <v>0.735029852796453</v>
      </c>
      <c r="E17" s="33" t="n">
        <f aca="false">C17*D17</f>
        <v>2205.08955838936</v>
      </c>
      <c r="F17" s="33" t="n">
        <f aca="false">F16+C17</f>
        <v>2000</v>
      </c>
    </row>
    <row r="18" customFormat="false" ht="15" hidden="false" customHeight="false" outlineLevel="0" collapsed="false">
      <c r="B18" s="8" t="n">
        <v>5</v>
      </c>
      <c r="C18" s="31" t="n">
        <v>3000</v>
      </c>
      <c r="D18" s="32" t="n">
        <f aca="false">1/(1+$C$8)^B18</f>
        <v>0.680583197033753</v>
      </c>
      <c r="E18" s="33" t="n">
        <f aca="false">C18*D18</f>
        <v>2041.74959110126</v>
      </c>
      <c r="F18" s="33" t="n">
        <f aca="false">F17+C18</f>
        <v>5000</v>
      </c>
    </row>
    <row r="19" customFormat="false" ht="15" hidden="false" customHeight="false" outlineLevel="0" collapsed="false">
      <c r="B19" s="8" t="n">
        <v>6</v>
      </c>
      <c r="C19" s="31" t="n">
        <v>0</v>
      </c>
      <c r="D19" s="32" t="n">
        <f aca="false">1/(1+$C$8)^B19</f>
        <v>0.630169626883105</v>
      </c>
      <c r="E19" s="33" t="n">
        <f aca="false">C19*D19</f>
        <v>0</v>
      </c>
      <c r="F19" s="33" t="n">
        <f aca="false">F18+C19</f>
        <v>5000</v>
      </c>
    </row>
    <row r="20" customFormat="false" ht="15" hidden="false" customHeight="false" outlineLevel="0" collapsed="false">
      <c r="B20" s="8" t="n">
        <v>7</v>
      </c>
      <c r="C20" s="31" t="n">
        <v>0</v>
      </c>
      <c r="D20" s="32" t="n">
        <f aca="false">1/(1+$C$8)^B20</f>
        <v>0.583490395262134</v>
      </c>
      <c r="E20" s="33" t="n">
        <f aca="false">C20*D20</f>
        <v>0</v>
      </c>
      <c r="F20" s="33" t="n">
        <f aca="false">F19+C20</f>
        <v>5000</v>
      </c>
    </row>
    <row r="21" customFormat="false" ht="15" hidden="false" customHeight="false" outlineLevel="0" collapsed="false">
      <c r="B21" s="8" t="n">
        <v>8</v>
      </c>
      <c r="C21" s="31" t="n">
        <v>0</v>
      </c>
      <c r="D21" s="32" t="n">
        <f aca="false">1/(1+$C$8)^B21</f>
        <v>0.540268884501976</v>
      </c>
      <c r="E21" s="33" t="n">
        <f aca="false">C21*D21</f>
        <v>0</v>
      </c>
      <c r="F21" s="33" t="n">
        <f aca="false">F20+C21</f>
        <v>5000</v>
      </c>
    </row>
    <row r="22" customFormat="false" ht="15" hidden="false" customHeight="false" outlineLevel="0" collapsed="false">
      <c r="B22" s="8" t="n">
        <v>9</v>
      </c>
      <c r="C22" s="31" t="n">
        <v>0</v>
      </c>
      <c r="D22" s="32" t="n">
        <f aca="false">1/(1+$C$8)^B22</f>
        <v>0.500248967131459</v>
      </c>
      <c r="E22" s="33" t="n">
        <f aca="false">C22*D22</f>
        <v>0</v>
      </c>
      <c r="F22" s="33" t="n">
        <f aca="false">F21+C22</f>
        <v>5000</v>
      </c>
    </row>
    <row r="23" customFormat="false" ht="15" hidden="false" customHeight="false" outlineLevel="0" collapsed="false">
      <c r="B23" s="8" t="n">
        <v>10</v>
      </c>
      <c r="C23" s="31" t="n">
        <v>0</v>
      </c>
      <c r="D23" s="32" t="n">
        <f aca="false">1/(1+$C$8)^B23</f>
        <v>0.463193488084684</v>
      </c>
      <c r="E23" s="33" t="n">
        <f aca="false">C23*D23</f>
        <v>0</v>
      </c>
      <c r="F23" s="33" t="n">
        <f aca="false">F22+C23</f>
        <v>5000</v>
      </c>
    </row>
    <row r="24" customFormat="false" ht="15" hidden="false" customHeight="false" outlineLevel="0" collapsed="false">
      <c r="B24" s="8" t="n">
        <v>11</v>
      </c>
      <c r="C24" s="31" t="n">
        <v>0</v>
      </c>
      <c r="D24" s="32" t="n">
        <f aca="false">1/(1+$C$8)^B24</f>
        <v>0.428882859337671</v>
      </c>
      <c r="E24" s="33" t="n">
        <f aca="false">C24*D24</f>
        <v>0</v>
      </c>
      <c r="F24" s="33" t="n">
        <f aca="false">F23+C24</f>
        <v>5000</v>
      </c>
    </row>
    <row r="25" customFormat="false" ht="15" hidden="false" customHeight="false" outlineLevel="0" collapsed="false">
      <c r="B25" s="8" t="n">
        <v>12</v>
      </c>
      <c r="C25" s="31" t="n">
        <v>0</v>
      </c>
      <c r="D25" s="32" t="n">
        <f aca="false">1/(1+$C$8)^B25</f>
        <v>0.397113758645991</v>
      </c>
      <c r="E25" s="33" t="n">
        <f aca="false">C25*D25</f>
        <v>0</v>
      </c>
      <c r="F25" s="33" t="n">
        <f aca="false">F24+C25</f>
        <v>5000</v>
      </c>
    </row>
    <row r="26" customFormat="false" ht="15" hidden="false" customHeight="false" outlineLevel="0" collapsed="false">
      <c r="B26" s="8" t="n">
        <v>13</v>
      </c>
      <c r="C26" s="31" t="n">
        <v>0</v>
      </c>
      <c r="D26" s="32" t="n">
        <f aca="false">1/(1+$C$8)^B26</f>
        <v>0.367697924672214</v>
      </c>
      <c r="E26" s="33" t="n">
        <f aca="false">C26*D26</f>
        <v>0</v>
      </c>
      <c r="F26" s="33" t="n">
        <f aca="false">F25+C26</f>
        <v>5000</v>
      </c>
    </row>
    <row r="27" customFormat="false" ht="15" hidden="false" customHeight="false" outlineLevel="0" collapsed="false">
      <c r="B27" s="8" t="n">
        <v>14</v>
      </c>
      <c r="C27" s="31" t="n">
        <v>0</v>
      </c>
      <c r="D27" s="32" t="n">
        <f aca="false">1/(1+$C$8)^B27</f>
        <v>0.340461041363161</v>
      </c>
      <c r="E27" s="33" t="n">
        <f aca="false">C27*D27</f>
        <v>0</v>
      </c>
      <c r="F27" s="33" t="n">
        <f aca="false">F26+C27</f>
        <v>5000</v>
      </c>
    </row>
    <row r="28" customFormat="false" ht="15" hidden="false" customHeight="false" outlineLevel="0" collapsed="false">
      <c r="B28" s="8" t="n">
        <v>15</v>
      </c>
      <c r="C28" s="31" t="n">
        <v>0</v>
      </c>
      <c r="D28" s="32" t="n">
        <f aca="false">1/(1+$C$8)^B28</f>
        <v>0.31524170496589</v>
      </c>
      <c r="E28" s="33" t="n">
        <f aca="false">C28*D28</f>
        <v>0</v>
      </c>
      <c r="F28" s="33" t="n">
        <f aca="false">F27+C28</f>
        <v>5000</v>
      </c>
    </row>
    <row r="30" customFormat="false" ht="15" hidden="false" customHeight="false" outlineLevel="0" collapsed="false">
      <c r="B30" s="6" t="s">
        <v>68</v>
      </c>
      <c r="C30" s="6"/>
      <c r="D30" s="6"/>
      <c r="E30" s="6"/>
      <c r="F30" s="6"/>
    </row>
    <row r="31" customFormat="false" ht="24" hidden="false" customHeight="true" outlineLevel="0" collapsed="false">
      <c r="B31" s="9" t="s">
        <v>69</v>
      </c>
      <c r="C31" s="34" t="n">
        <f aca="false">C13+NPV($C$8,C14:C28)</f>
        <v>1978.13011123426</v>
      </c>
      <c r="D31" s="34"/>
      <c r="E31" s="35" t="s">
        <v>70</v>
      </c>
      <c r="F31" s="35"/>
    </row>
    <row r="32" customFormat="false" ht="24" hidden="false" customHeight="true" outlineLevel="0" collapsed="false">
      <c r="B32" s="9" t="s">
        <v>71</v>
      </c>
      <c r="C32" s="36" t="n">
        <f aca="false">IFERROR(IRR(C13:C28),"undefined")</f>
        <v>0.152382371166306</v>
      </c>
      <c r="D32" s="36"/>
      <c r="E32" s="35" t="s">
        <v>72</v>
      </c>
      <c r="F32" s="35"/>
    </row>
    <row r="33" customFormat="false" ht="24" hidden="false" customHeight="true" outlineLevel="0" collapsed="false">
      <c r="B33" s="9" t="s">
        <v>73</v>
      </c>
      <c r="C33" s="37" t="n">
        <f aca="false">IFERROR(IF(MATCH(TRUE(),F13:F28&gt;=0,0)&lt;=1,0,MATCH(TRUE(),F13:F28&gt;=0,0)-2-INDEX(F13:F28,MATCH(TRUE(),F13:F28&gt;=0,0)-1)/INDEX(C13:C28,MATCH(TRUE(),F13:F28&gt;=0,0))),"never")</f>
        <v>3.33333333333333</v>
      </c>
      <c r="D33" s="37"/>
      <c r="E33" s="35" t="s">
        <v>74</v>
      </c>
      <c r="F33" s="35"/>
    </row>
    <row r="34" customFormat="false" ht="24" hidden="false" customHeight="true" outlineLevel="0" collapsed="false">
      <c r="B34" s="9" t="s">
        <v>75</v>
      </c>
      <c r="C34" s="38" t="n">
        <f aca="false">IFERROR((NPV($C$8,C14:C28))/(-C13),"—")</f>
        <v>1.19781301112343</v>
      </c>
      <c r="D34" s="38"/>
      <c r="E34" s="35" t="s">
        <v>76</v>
      </c>
      <c r="F34" s="35"/>
    </row>
    <row r="35" customFormat="false" ht="24" hidden="false" customHeight="true" outlineLevel="0" collapsed="false">
      <c r="B35" s="9" t="s">
        <v>77</v>
      </c>
      <c r="C35" s="39" t="n">
        <f aca="false">SUM(C13:C28)</f>
        <v>5000</v>
      </c>
      <c r="D35" s="39"/>
      <c r="E35" s="35" t="s">
        <v>78</v>
      </c>
      <c r="F35" s="35"/>
    </row>
    <row r="38" customFormat="false" ht="36" hidden="false" customHeight="true" outlineLevel="0" collapsed="false">
      <c r="B38" s="40" t="str">
        <f aca="false">IF(C31&gt;0.5,"✓  ACCEPT — This project creates wealth at your discount rate",IF(C31&lt;-0.5,"✗  REJECT — This project destroys wealth at your discount rate","○  MARGINAL — Roughly break-even"))</f>
        <v>✓  ACCEPT — This project creates wealth at your discount rate</v>
      </c>
      <c r="C38" s="40"/>
      <c r="D38" s="40"/>
      <c r="E38" s="40"/>
      <c r="F38" s="40"/>
    </row>
    <row r="40" customFormat="false" ht="15" hidden="false" customHeight="false" outlineLevel="0" collapsed="false">
      <c r="B40" s="24" t="s">
        <v>79</v>
      </c>
      <c r="C40" s="24"/>
      <c r="D40" s="24"/>
      <c r="E40" s="24"/>
      <c r="F40" s="24"/>
    </row>
  </sheetData>
  <mergeCells count="19">
    <mergeCell ref="B2:F2"/>
    <mergeCell ref="B3:F3"/>
    <mergeCell ref="B4:F4"/>
    <mergeCell ref="B6:F6"/>
    <mergeCell ref="C7:E7"/>
    <mergeCell ref="B11:F11"/>
    <mergeCell ref="B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B38:F38"/>
    <mergeCell ref="B40:F4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3" min="2" style="0" width="16"/>
    <col collapsed="false" customWidth="true" hidden="false" outlineLevel="0" max="4" min="4" style="0" width="4"/>
    <col collapsed="false" customWidth="true" hidden="false" outlineLevel="0" max="5" min="5" style="0" width="14"/>
    <col collapsed="false" customWidth="true" hidden="false" outlineLevel="0" max="6" min="6" style="0" width="16"/>
    <col collapsed="false" customWidth="true" hidden="false" outlineLevel="0" max="11" min="7" style="0" width="4"/>
  </cols>
  <sheetData>
    <row r="2" customFormat="false" ht="22.05" hidden="false" customHeight="false" outlineLevel="0" collapsed="false">
      <c r="B2" s="41" t="s">
        <v>80</v>
      </c>
      <c r="C2" s="41"/>
      <c r="D2" s="41"/>
      <c r="E2" s="41"/>
      <c r="F2" s="41"/>
    </row>
    <row r="3" customFormat="false" ht="15" hidden="false" customHeight="false" outlineLevel="0" collapsed="false">
      <c r="B3" s="42" t="s">
        <v>81</v>
      </c>
      <c r="C3" s="42"/>
      <c r="D3" s="42"/>
      <c r="E3" s="42"/>
      <c r="F3" s="42"/>
    </row>
    <row r="4" customFormat="false" ht="3.75" hidden="false" customHeight="true" outlineLevel="0" collapsed="false">
      <c r="B4" s="3"/>
      <c r="C4" s="3"/>
      <c r="D4" s="3"/>
      <c r="E4" s="3"/>
      <c r="F4" s="3"/>
    </row>
    <row r="6" customFormat="false" ht="15" hidden="false" customHeight="true" outlineLevel="0" collapsed="false">
      <c r="B6" s="43" t="s">
        <v>82</v>
      </c>
      <c r="C6" s="43"/>
      <c r="D6" s="43"/>
      <c r="E6" s="43"/>
      <c r="F6" s="43"/>
    </row>
    <row r="8" customFormat="false" ht="15" hidden="false" customHeight="false" outlineLevel="0" collapsed="false">
      <c r="B8" s="6" t="s">
        <v>83</v>
      </c>
      <c r="C8" s="6"/>
      <c r="E8" s="6" t="s">
        <v>84</v>
      </c>
      <c r="F8" s="6"/>
    </row>
    <row r="9" customFormat="false" ht="25.5" hidden="false" customHeight="true" outlineLevel="0" collapsed="false">
      <c r="B9" s="7" t="s">
        <v>85</v>
      </c>
      <c r="C9" s="7" t="s">
        <v>86</v>
      </c>
      <c r="E9" s="44" t="s">
        <v>87</v>
      </c>
      <c r="F9" s="45" t="n">
        <f aca="false">'NPV Calculator'!C8</f>
        <v>0.08</v>
      </c>
    </row>
    <row r="10" customFormat="false" ht="25.5" hidden="false" customHeight="true" outlineLevel="0" collapsed="false">
      <c r="B10" s="46" t="n">
        <v>0</v>
      </c>
      <c r="C10" s="47" t="n">
        <f aca="false">'NPV Calculator'!C13+NPV(B10,'NPV Calculator'!C14:C28)</f>
        <v>5000</v>
      </c>
      <c r="E10" s="9" t="s">
        <v>88</v>
      </c>
      <c r="F10" s="34" t="n">
        <f aca="false">'NPV Calculator'!C31</f>
        <v>1978.13011123426</v>
      </c>
    </row>
    <row r="11" customFormat="false" ht="25.5" hidden="false" customHeight="true" outlineLevel="0" collapsed="false">
      <c r="B11" s="46" t="n">
        <v>0.01</v>
      </c>
      <c r="C11" s="47" t="n">
        <f aca="false">'NPV Calculator'!C13+NPV(B11,'NPV Calculator'!C14:C28)</f>
        <v>4560.29371797536</v>
      </c>
      <c r="E11" s="9" t="s">
        <v>89</v>
      </c>
      <c r="F11" s="36" t="n">
        <f aca="false">'NPV Calculator'!C32</f>
        <v>0.152382371166306</v>
      </c>
    </row>
    <row r="12" customFormat="false" ht="25.5" hidden="false" customHeight="true" outlineLevel="0" collapsed="false">
      <c r="B12" s="46" t="n">
        <v>0.02</v>
      </c>
      <c r="C12" s="47" t="n">
        <f aca="false">'NPV Calculator'!C13+NPV(B12,'NPV Calculator'!C14:C28)</f>
        <v>4140.37852551262</v>
      </c>
      <c r="E12" s="9" t="s">
        <v>90</v>
      </c>
      <c r="F12" s="48" t="n">
        <f aca="false">IFERROR(('NPV Calculator'!C32-'NPV Calculator'!C8),"—")</f>
        <v>0.0723823711663064</v>
      </c>
    </row>
    <row r="13" customFormat="false" ht="15" hidden="false" customHeight="false" outlineLevel="0" collapsed="false">
      <c r="B13" s="46" t="n">
        <v>0.03</v>
      </c>
      <c r="C13" s="47" t="n">
        <f aca="false">'NPV Calculator'!C13+NPV(B13,'NPV Calculator'!C14:C28)</f>
        <v>3739.1215615836</v>
      </c>
    </row>
    <row r="14" customFormat="false" ht="15" hidden="false" customHeight="false" outlineLevel="0" collapsed="false">
      <c r="B14" s="46" t="n">
        <v>0.04</v>
      </c>
      <c r="C14" s="47" t="n">
        <f aca="false">'NPV Calculator'!C13+NPV(B14,'NPV Calculator'!C14:C28)</f>
        <v>3355.46699304861</v>
      </c>
      <c r="E14" s="6" t="s">
        <v>91</v>
      </c>
      <c r="F14" s="6"/>
    </row>
    <row r="15" customFormat="false" ht="21.75" hidden="false" customHeight="true" outlineLevel="0" collapsed="false">
      <c r="B15" s="46" t="n">
        <v>0.05</v>
      </c>
      <c r="C15" s="47" t="n">
        <f aca="false">'NPV Calculator'!C13+NPV(B15,'NPV Calculator'!C14:C28)</f>
        <v>2988.43001189246</v>
      </c>
      <c r="E15" s="49" t="s">
        <v>92</v>
      </c>
      <c r="F15" s="49"/>
    </row>
    <row r="16" customFormat="false" ht="21.75" hidden="false" customHeight="true" outlineLevel="0" collapsed="false">
      <c r="B16" s="46" t="n">
        <v>0.06</v>
      </c>
      <c r="C16" s="47" t="n">
        <f aca="false">'NPV Calculator'!C13+NPV(B16,'NPV Calculator'!C14:C28)</f>
        <v>2637.09135669714</v>
      </c>
      <c r="E16" s="49" t="s">
        <v>93</v>
      </c>
      <c r="F16" s="49"/>
    </row>
    <row r="17" customFormat="false" ht="21.75" hidden="false" customHeight="true" outlineLevel="0" collapsed="false">
      <c r="B17" s="46" t="n">
        <v>0.07</v>
      </c>
      <c r="C17" s="47" t="n">
        <f aca="false">'NPV Calculator'!C13+NPV(B17,'NPV Calculator'!C14:C28)</f>
        <v>2300.59230784278</v>
      </c>
      <c r="E17" s="49" t="s">
        <v>94</v>
      </c>
      <c r="F17" s="49"/>
    </row>
    <row r="18" customFormat="false" ht="21.75" hidden="false" customHeight="true" outlineLevel="0" collapsed="false">
      <c r="B18" s="46" t="n">
        <v>0.08</v>
      </c>
      <c r="C18" s="47" t="n">
        <f aca="false">'NPV Calculator'!C13+NPV(B18,'NPV Calculator'!C14:C28)</f>
        <v>1978.13011123426</v>
      </c>
      <c r="E18" s="49" t="s">
        <v>95</v>
      </c>
      <c r="F18" s="49"/>
    </row>
    <row r="19" customFormat="false" ht="15" hidden="false" customHeight="false" outlineLevel="0" collapsed="false">
      <c r="B19" s="46" t="n">
        <v>0.09</v>
      </c>
      <c r="C19" s="47" t="n">
        <f aca="false">'NPV Calculator'!C13+NPV(B19,'NPV Calculator'!C14:C28)</f>
        <v>1668.95379005515</v>
      </c>
    </row>
    <row r="20" customFormat="false" ht="15" hidden="false" customHeight="false" outlineLevel="0" collapsed="false">
      <c r="B20" s="46" t="n">
        <v>0.1</v>
      </c>
      <c r="C20" s="47" t="n">
        <f aca="false">'NPV Calculator'!C13+NPV(B20,'NPV Calculator'!C14:C28)</f>
        <v>1372.36030822534</v>
      </c>
    </row>
    <row r="21" customFormat="false" ht="15" hidden="false" customHeight="false" outlineLevel="0" collapsed="false">
      <c r="B21" s="46" t="n">
        <v>0.11</v>
      </c>
      <c r="C21" s="47" t="n">
        <f aca="false">'NPV Calculator'!C13+NPV(B21,'NPV Calculator'!C14:C28)</f>
        <v>1087.69105294839</v>
      </c>
    </row>
    <row r="22" customFormat="false" ht="15" hidden="false" customHeight="false" outlineLevel="0" collapsed="false">
      <c r="B22" s="46" t="n">
        <v>0.12</v>
      </c>
      <c r="C22" s="47" t="n">
        <f aca="false">'NPV Calculator'!C13+NPV(B22,'NPV Calculator'!C14:C28)</f>
        <v>814.328607035011</v>
      </c>
    </row>
    <row r="23" customFormat="false" ht="15" hidden="false" customHeight="false" outlineLevel="0" collapsed="false">
      <c r="B23" s="46" t="n">
        <v>0.13</v>
      </c>
      <c r="C23" s="47" t="n">
        <f aca="false">'NPV Calculator'!C13+NPV(B23,'NPV Calculator'!C14:C28)</f>
        <v>551.69378462812</v>
      </c>
    </row>
    <row r="24" customFormat="false" ht="15" hidden="false" customHeight="false" outlineLevel="0" collapsed="false">
      <c r="B24" s="46" t="n">
        <v>0.14</v>
      </c>
      <c r="C24" s="47" t="n">
        <f aca="false">'NPV Calculator'!C13+NPV(B24,'NPV Calculator'!C14:C28)</f>
        <v>299.242906575379</v>
      </c>
    </row>
    <row r="25" customFormat="false" ht="15" hidden="false" customHeight="false" outlineLevel="0" collapsed="false">
      <c r="B25" s="46" t="n">
        <v>0.15</v>
      </c>
      <c r="C25" s="47" t="n">
        <f aca="false">'NPV Calculator'!C13+NPV(B25,'NPV Calculator'!C14:C28)</f>
        <v>56.4652940342075</v>
      </c>
    </row>
    <row r="26" customFormat="false" ht="15" hidden="false" customHeight="false" outlineLevel="0" collapsed="false">
      <c r="B26" s="46" t="n">
        <v>0.16</v>
      </c>
      <c r="C26" s="47" t="n">
        <f aca="false">'NPV Calculator'!C13+NPV(B26,'NPV Calculator'!C14:C28)</f>
        <v>-177.119039016292</v>
      </c>
    </row>
    <row r="27" customFormat="false" ht="15" hidden="false" customHeight="false" outlineLevel="0" collapsed="false">
      <c r="B27" s="46" t="n">
        <v>0.17</v>
      </c>
      <c r="C27" s="47" t="n">
        <f aca="false">'NPV Calculator'!C13+NPV(B27,'NPV Calculator'!C14:C28)</f>
        <v>-401.961511812353</v>
      </c>
    </row>
    <row r="28" customFormat="false" ht="15" hidden="false" customHeight="false" outlineLevel="0" collapsed="false">
      <c r="B28" s="46" t="n">
        <v>0.18</v>
      </c>
      <c r="C28" s="47" t="n">
        <f aca="false">'NPV Calculator'!C13+NPV(B28,'NPV Calculator'!C14:C28)</f>
        <v>-618.486937174308</v>
      </c>
    </row>
    <row r="29" customFormat="false" ht="15" hidden="false" customHeight="false" outlineLevel="0" collapsed="false">
      <c r="B29" s="46" t="n">
        <v>0.19</v>
      </c>
      <c r="C29" s="47" t="n">
        <f aca="false">'NPV Calculator'!C13+NPV(B29,'NPV Calculator'!C14:C28)</f>
        <v>-827.095330489574</v>
      </c>
    </row>
    <row r="30" customFormat="false" ht="15" hidden="false" customHeight="false" outlineLevel="0" collapsed="false">
      <c r="B30" s="46" t="n">
        <v>0.2</v>
      </c>
      <c r="C30" s="47" t="n">
        <f aca="false">'NPV Calculator'!C13+NPV(B30,'NPV Calculator'!C14:C28)</f>
        <v>-1028.16358024691</v>
      </c>
    </row>
    <row r="31" customFormat="false" ht="15" hidden="false" customHeight="false" outlineLevel="0" collapsed="false">
      <c r="B31" s="46" t="n">
        <v>0.21</v>
      </c>
      <c r="C31" s="47" t="n">
        <f aca="false">'NPV Calculator'!C13+NPV(B31,'NPV Calculator'!C14:C28)</f>
        <v>-1222.04699185045</v>
      </c>
    </row>
    <row r="32" customFormat="false" ht="15" hidden="false" customHeight="false" outlineLevel="0" collapsed="false">
      <c r="B32" s="46" t="n">
        <v>0.22</v>
      </c>
      <c r="C32" s="47" t="n">
        <f aca="false">'NPV Calculator'!C13+NPV(B32,'NPV Calculator'!C14:C28)</f>
        <v>-1409.08071535587</v>
      </c>
    </row>
    <row r="33" customFormat="false" ht="15" hidden="false" customHeight="false" outlineLevel="0" collapsed="false">
      <c r="B33" s="46" t="n">
        <v>0.23</v>
      </c>
      <c r="C33" s="47" t="n">
        <f aca="false">'NPV Calculator'!C13+NPV(B33,'NPV Calculator'!C14:C28)</f>
        <v>-1589.58106679371</v>
      </c>
    </row>
    <row r="34" customFormat="false" ht="15" hidden="false" customHeight="false" outlineLevel="0" collapsed="false">
      <c r="B34" s="46" t="n">
        <v>0.24</v>
      </c>
      <c r="C34" s="47" t="n">
        <f aca="false">'NPV Calculator'!C13+NPV(B34,'NPV Calculator'!C14:C28)</f>
        <v>-1763.84675186491</v>
      </c>
    </row>
    <row r="35" customFormat="false" ht="15" hidden="false" customHeight="false" outlineLevel="0" collapsed="false">
      <c r="B35" s="46" t="n">
        <v>0.25</v>
      </c>
      <c r="C35" s="47" t="n">
        <f aca="false">'NPV Calculator'!C13+NPV(B35,'NPV Calculator'!C14:C28)</f>
        <v>-1932.16</v>
      </c>
    </row>
    <row r="36" customFormat="false" ht="15" hidden="false" customHeight="false" outlineLevel="0" collapsed="false">
      <c r="B36" s="46" t="n">
        <v>0.26</v>
      </c>
      <c r="C36" s="47" t="n">
        <f aca="false">'NPV Calculator'!C13+NPV(B36,'NPV Calculator'!C14:C28)</f>
        <v>-2094.78761605819</v>
      </c>
    </row>
    <row r="37" customFormat="false" ht="15" hidden="false" customHeight="false" outlineLevel="0" collapsed="false">
      <c r="B37" s="46" t="n">
        <v>0.27</v>
      </c>
      <c r="C37" s="47" t="n">
        <f aca="false">'NPV Calculator'!C13+NPV(B37,'NPV Calculator'!C14:C28)</f>
        <v>-2251.98195629583</v>
      </c>
    </row>
    <row r="38" customFormat="false" ht="15" hidden="false" customHeight="false" outlineLevel="0" collapsed="false">
      <c r="B38" s="46" t="n">
        <v>0.28</v>
      </c>
      <c r="C38" s="47" t="n">
        <f aca="false">'NPV Calculator'!C13+NPV(B38,'NPV Calculator'!C14:C28)</f>
        <v>-2403.98183465004</v>
      </c>
    </row>
    <row r="39" customFormat="false" ht="15" hidden="false" customHeight="false" outlineLevel="0" collapsed="false">
      <c r="B39" s="46" t="n">
        <v>0.29</v>
      </c>
      <c r="C39" s="47" t="n">
        <f aca="false">'NPV Calculator'!C13+NPV(B39,'NPV Calculator'!C14:C28)</f>
        <v>-2551.01336485488</v>
      </c>
    </row>
    <row r="40" customFormat="false" ht="15" hidden="false" customHeight="false" outlineLevel="0" collapsed="false">
      <c r="B40" s="46" t="n">
        <v>0.3</v>
      </c>
      <c r="C40" s="47" t="n">
        <f aca="false">'NPV Calculator'!C13+NPV(B40,'NPV Calculator'!C14:C28)</f>
        <v>-2693.29074342904</v>
      </c>
    </row>
  </sheetData>
  <mergeCells count="11">
    <mergeCell ref="B2:F2"/>
    <mergeCell ref="B3:F3"/>
    <mergeCell ref="B4:F4"/>
    <mergeCell ref="B6:F6"/>
    <mergeCell ref="B8:C8"/>
    <mergeCell ref="E8:F8"/>
    <mergeCell ref="E14:F14"/>
    <mergeCell ref="E15:F15"/>
    <mergeCell ref="E16:F16"/>
    <mergeCell ref="E17:F17"/>
    <mergeCell ref="E18:F18"/>
  </mergeCells>
  <conditionalFormatting sqref="C10:C40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1"/>
    <col collapsed="false" customWidth="true" hidden="false" outlineLevel="0" max="5" min="3" style="0" width="14"/>
    <col collapsed="false" customWidth="true" hidden="false" outlineLevel="0" max="11" min="6" style="0" width="4"/>
  </cols>
  <sheetData>
    <row r="2" customFormat="false" ht="22.05" hidden="false" customHeight="false" outlineLevel="0" collapsed="false">
      <c r="B2" s="41" t="s">
        <v>96</v>
      </c>
      <c r="C2" s="41"/>
      <c r="D2" s="41"/>
      <c r="E2" s="41"/>
    </row>
    <row r="3" customFormat="false" ht="15" hidden="false" customHeight="false" outlineLevel="0" collapsed="false">
      <c r="B3" s="42" t="s">
        <v>97</v>
      </c>
      <c r="C3" s="42"/>
      <c r="D3" s="42"/>
      <c r="E3" s="42"/>
    </row>
    <row r="4" customFormat="false" ht="3.75" hidden="false" customHeight="true" outlineLevel="0" collapsed="false">
      <c r="B4" s="3"/>
      <c r="C4" s="3"/>
      <c r="D4" s="3"/>
      <c r="E4" s="3"/>
    </row>
    <row r="6" customFormat="false" ht="22.35" hidden="false" customHeight="false" outlineLevel="0" collapsed="false">
      <c r="B6" s="26" t="s">
        <v>57</v>
      </c>
      <c r="C6" s="28" t="n">
        <v>0.1</v>
      </c>
      <c r="D6" s="29" t="s">
        <v>98</v>
      </c>
    </row>
    <row r="8" customFormat="false" ht="25.5" hidden="false" customHeight="true" outlineLevel="0" collapsed="false">
      <c r="B8" s="7" t="s">
        <v>63</v>
      </c>
      <c r="C8" s="7" t="s">
        <v>99</v>
      </c>
      <c r="D8" s="7" t="s">
        <v>100</v>
      </c>
      <c r="E8" s="7" t="s">
        <v>101</v>
      </c>
      <c r="G8" s="50" t="s">
        <v>102</v>
      </c>
      <c r="H8" s="50" t="s">
        <v>103</v>
      </c>
      <c r="I8" s="50" t="s">
        <v>104</v>
      </c>
    </row>
    <row r="9" customFormat="false" ht="15" hidden="false" customHeight="false" outlineLevel="0" collapsed="false">
      <c r="B9" s="8" t="n">
        <v>0</v>
      </c>
      <c r="C9" s="31" t="n">
        <v>-100000</v>
      </c>
      <c r="D9" s="31" t="n">
        <v>-100000</v>
      </c>
      <c r="E9" s="31" t="n">
        <v>-100000</v>
      </c>
      <c r="G9" s="51" t="n">
        <f aca="false">C9</f>
        <v>-100000</v>
      </c>
      <c r="H9" s="51" t="n">
        <f aca="false">D9</f>
        <v>-100000</v>
      </c>
      <c r="I9" s="51" t="n">
        <f aca="false">E9</f>
        <v>-100000</v>
      </c>
    </row>
    <row r="10" customFormat="false" ht="15" hidden="false" customHeight="false" outlineLevel="0" collapsed="false">
      <c r="B10" s="8" t="n">
        <v>1</v>
      </c>
      <c r="C10" s="31" t="n">
        <v>30000</v>
      </c>
      <c r="D10" s="31" t="n">
        <v>18000</v>
      </c>
      <c r="E10" s="31" t="n">
        <v>5000</v>
      </c>
      <c r="G10" s="51" t="n">
        <f aca="false">G9+C10</f>
        <v>-70000</v>
      </c>
      <c r="H10" s="51" t="n">
        <f aca="false">H9+D10</f>
        <v>-82000</v>
      </c>
      <c r="I10" s="51" t="n">
        <f aca="false">I9+E10</f>
        <v>-95000</v>
      </c>
    </row>
    <row r="11" customFormat="false" ht="15" hidden="false" customHeight="false" outlineLevel="0" collapsed="false">
      <c r="B11" s="8" t="n">
        <v>2</v>
      </c>
      <c r="C11" s="31" t="n">
        <v>30000</v>
      </c>
      <c r="D11" s="31" t="n">
        <v>18000</v>
      </c>
      <c r="E11" s="31" t="n">
        <v>8000</v>
      </c>
      <c r="G11" s="51" t="n">
        <f aca="false">G10+C11</f>
        <v>-40000</v>
      </c>
      <c r="H11" s="51" t="n">
        <f aca="false">H10+D11</f>
        <v>-64000</v>
      </c>
      <c r="I11" s="51" t="n">
        <f aca="false">I10+E11</f>
        <v>-87000</v>
      </c>
    </row>
    <row r="12" customFormat="false" ht="15" hidden="false" customHeight="false" outlineLevel="0" collapsed="false">
      <c r="B12" s="8" t="n">
        <v>3</v>
      </c>
      <c r="C12" s="31" t="n">
        <v>30000</v>
      </c>
      <c r="D12" s="31" t="n">
        <v>18000</v>
      </c>
      <c r="E12" s="31" t="n">
        <v>12000</v>
      </c>
      <c r="G12" s="51" t="n">
        <f aca="false">G11+C12</f>
        <v>-10000</v>
      </c>
      <c r="H12" s="51" t="n">
        <f aca="false">H11+D12</f>
        <v>-46000</v>
      </c>
      <c r="I12" s="51" t="n">
        <f aca="false">I11+E12</f>
        <v>-75000</v>
      </c>
    </row>
    <row r="13" customFormat="false" ht="15" hidden="false" customHeight="false" outlineLevel="0" collapsed="false">
      <c r="B13" s="8" t="n">
        <v>4</v>
      </c>
      <c r="C13" s="31" t="n">
        <v>25000</v>
      </c>
      <c r="D13" s="31" t="n">
        <v>18000</v>
      </c>
      <c r="E13" s="31" t="n">
        <v>16000</v>
      </c>
      <c r="G13" s="51" t="n">
        <f aca="false">G12+C13</f>
        <v>15000</v>
      </c>
      <c r="H13" s="51" t="n">
        <f aca="false">H12+D13</f>
        <v>-28000</v>
      </c>
      <c r="I13" s="51" t="n">
        <f aca="false">I12+E13</f>
        <v>-59000</v>
      </c>
    </row>
    <row r="14" customFormat="false" ht="15" hidden="false" customHeight="false" outlineLevel="0" collapsed="false">
      <c r="B14" s="8" t="n">
        <v>5</v>
      </c>
      <c r="C14" s="31" t="n">
        <v>20000</v>
      </c>
      <c r="D14" s="31" t="n">
        <v>18000</v>
      </c>
      <c r="E14" s="31" t="n">
        <v>20000</v>
      </c>
      <c r="G14" s="51" t="n">
        <f aca="false">G13+C14</f>
        <v>35000</v>
      </c>
      <c r="H14" s="51" t="n">
        <f aca="false">H13+D14</f>
        <v>-10000</v>
      </c>
      <c r="I14" s="51" t="n">
        <f aca="false">I13+E14</f>
        <v>-39000</v>
      </c>
    </row>
    <row r="15" customFormat="false" ht="15" hidden="false" customHeight="false" outlineLevel="0" collapsed="false">
      <c r="B15" s="8" t="n">
        <v>6</v>
      </c>
      <c r="C15" s="31" t="n">
        <v>15000</v>
      </c>
      <c r="D15" s="31" t="n">
        <v>18000</v>
      </c>
      <c r="E15" s="31" t="n">
        <v>25000</v>
      </c>
      <c r="G15" s="51" t="n">
        <f aca="false">G14+C15</f>
        <v>50000</v>
      </c>
      <c r="H15" s="51" t="n">
        <f aca="false">H14+D15</f>
        <v>8000</v>
      </c>
      <c r="I15" s="51" t="n">
        <f aca="false">I14+E15</f>
        <v>-14000</v>
      </c>
    </row>
    <row r="16" customFormat="false" ht="15" hidden="false" customHeight="false" outlineLevel="0" collapsed="false">
      <c r="B16" s="8" t="n">
        <v>7</v>
      </c>
      <c r="C16" s="31" t="n">
        <v>10000</v>
      </c>
      <c r="D16" s="31" t="n">
        <v>18000</v>
      </c>
      <c r="E16" s="31" t="n">
        <v>30000</v>
      </c>
      <c r="G16" s="51" t="n">
        <f aca="false">G15+C16</f>
        <v>60000</v>
      </c>
      <c r="H16" s="51" t="n">
        <f aca="false">H15+D16</f>
        <v>26000</v>
      </c>
      <c r="I16" s="51" t="n">
        <f aca="false">I15+E16</f>
        <v>16000</v>
      </c>
    </row>
    <row r="17" customFormat="false" ht="15" hidden="false" customHeight="false" outlineLevel="0" collapsed="false">
      <c r="B17" s="8" t="n">
        <v>8</v>
      </c>
      <c r="C17" s="31" t="n">
        <v>5000</v>
      </c>
      <c r="D17" s="31" t="n">
        <v>18000</v>
      </c>
      <c r="E17" s="31" t="n">
        <v>35000</v>
      </c>
      <c r="G17" s="51" t="n">
        <f aca="false">G16+C17</f>
        <v>65000</v>
      </c>
      <c r="H17" s="51" t="n">
        <f aca="false">H16+D17</f>
        <v>44000</v>
      </c>
      <c r="I17" s="51" t="n">
        <f aca="false">I16+E17</f>
        <v>51000</v>
      </c>
    </row>
    <row r="18" customFormat="false" ht="15" hidden="false" customHeight="false" outlineLevel="0" collapsed="false">
      <c r="B18" s="8" t="n">
        <v>9</v>
      </c>
      <c r="C18" s="31" t="n">
        <v>0</v>
      </c>
      <c r="D18" s="31" t="n">
        <v>18000</v>
      </c>
      <c r="E18" s="31" t="n">
        <v>40000</v>
      </c>
      <c r="G18" s="51" t="n">
        <f aca="false">G17+C18</f>
        <v>65000</v>
      </c>
      <c r="H18" s="51" t="n">
        <f aca="false">H17+D18</f>
        <v>62000</v>
      </c>
      <c r="I18" s="51" t="n">
        <f aca="false">I17+E18</f>
        <v>91000</v>
      </c>
    </row>
    <row r="19" customFormat="false" ht="15" hidden="false" customHeight="false" outlineLevel="0" collapsed="false">
      <c r="B19" s="8" t="n">
        <v>10</v>
      </c>
      <c r="C19" s="31" t="n">
        <v>0</v>
      </c>
      <c r="D19" s="31" t="n">
        <v>18000</v>
      </c>
      <c r="E19" s="31" t="n">
        <v>50000</v>
      </c>
      <c r="G19" s="51" t="n">
        <f aca="false">G18+C19</f>
        <v>65000</v>
      </c>
      <c r="H19" s="51" t="n">
        <f aca="false">H18+D19</f>
        <v>80000</v>
      </c>
      <c r="I19" s="51" t="n">
        <f aca="false">I18+E19</f>
        <v>141000</v>
      </c>
    </row>
    <row r="21" customFormat="false" ht="15" hidden="false" customHeight="false" outlineLevel="0" collapsed="false">
      <c r="B21" s="6" t="s">
        <v>68</v>
      </c>
      <c r="C21" s="6"/>
      <c r="D21" s="6"/>
      <c r="E21" s="6"/>
    </row>
    <row r="22" customFormat="false" ht="25.5" hidden="false" customHeight="true" outlineLevel="0" collapsed="false">
      <c r="B22" s="9" t="s">
        <v>105</v>
      </c>
      <c r="C22" s="34" t="n">
        <f aca="false">C9+NPV($C$6,C10:C19)</f>
        <v>20030.5496089989</v>
      </c>
      <c r="D22" s="34" t="n">
        <f aca="false">C9+NPV($C$6,D10:D19)</f>
        <v>10602.2079026842</v>
      </c>
      <c r="E22" s="34" t="n">
        <f aca="false">C9+NPV($C$6,E10:E19)</f>
        <v>25594.8634632138</v>
      </c>
    </row>
    <row r="23" customFormat="false" ht="25.5" hidden="false" customHeight="true" outlineLevel="0" collapsed="false">
      <c r="B23" s="9" t="s">
        <v>106</v>
      </c>
      <c r="C23" s="36" t="n">
        <f aca="false">IFERROR(IRR(C9:C19),"undefined")</f>
        <v>0.167448972778542</v>
      </c>
      <c r="D23" s="36" t="n">
        <f aca="false">IFERROR(IRR(D9:D19),"undefined")</f>
        <v>0.124148292844553</v>
      </c>
      <c r="E23" s="36" t="n">
        <f aca="false">IFERROR(IRR(E9:E19),"undefined")</f>
        <v>0.139887068212591</v>
      </c>
    </row>
    <row r="24" customFormat="false" ht="25.5" hidden="false" customHeight="true" outlineLevel="0" collapsed="false">
      <c r="B24" s="9" t="s">
        <v>73</v>
      </c>
      <c r="C24" s="37" t="n">
        <f aca="false">IFERROR(IF(MATCH(TRUE(),G9:G19&gt;=0,0)&lt;=1,0,MATCH(TRUE(),G9:G19&gt;=0,0)-2-INDEX(G9:G19,MATCH(TRUE(),G9:G19&gt;=0,0)-1)/INDEX(C9:C19,MATCH(TRUE(),G9:G19&gt;=0,0))),"never")</f>
        <v>3.4</v>
      </c>
      <c r="D24" s="37" t="n">
        <f aca="false">IFERROR(IF(MATCH(TRUE(),H9:H19&gt;=0,0)&lt;=1,0,MATCH(TRUE(),H9:H19&gt;=0,0)-2-INDEX(H9:H19,MATCH(TRUE(),H9:H19&gt;=0,0)-1)/INDEX(D9:D19,MATCH(TRUE(),H9:H19&gt;=0,0))),"never")</f>
        <v>5.55555555555556</v>
      </c>
      <c r="E24" s="37" t="n">
        <f aca="false">IFERROR(IF(MATCH(TRUE(),I9:I19&gt;=0,0)&lt;=1,0,MATCH(TRUE(),I9:I19&gt;=0,0)-2-INDEX(I9:I19,MATCH(TRUE(),I9:I19&gt;=0,0)-1)/INDEX(E9:E19,MATCH(TRUE(),I9:I19&gt;=0,0))),"never")</f>
        <v>6.46666666666667</v>
      </c>
    </row>
    <row r="25" customFormat="false" ht="25.5" hidden="false" customHeight="true" outlineLevel="0" collapsed="false">
      <c r="B25" s="9" t="s">
        <v>75</v>
      </c>
      <c r="C25" s="38" t="n">
        <f aca="false">IFERROR(NPV($C$6,C10:C19)/(-C9),"—")</f>
        <v>1.20030549608999</v>
      </c>
      <c r="D25" s="38" t="n">
        <f aca="false">IFERROR(NPV($C$6,D10:D19)/(-D9),"—")</f>
        <v>1.10602207902684</v>
      </c>
      <c r="E25" s="38" t="n">
        <f aca="false">IFERROR(NPV($C$6,E10:E19)/(-E9),"—")</f>
        <v>1.25594863463214</v>
      </c>
    </row>
    <row r="26" customFormat="false" ht="25.5" hidden="false" customHeight="true" outlineLevel="0" collapsed="false">
      <c r="B26" s="9" t="s">
        <v>77</v>
      </c>
      <c r="C26" s="39" t="n">
        <f aca="false">SUM(C9:C19)</f>
        <v>65000</v>
      </c>
      <c r="D26" s="39" t="n">
        <f aca="false">SUM(D9:D19)</f>
        <v>80000</v>
      </c>
      <c r="E26" s="39" t="n">
        <f aca="false">SUM(E9:E19)</f>
        <v>141000</v>
      </c>
    </row>
    <row r="28" customFormat="false" ht="36" hidden="false" customHeight="true" outlineLevel="0" collapsed="false">
      <c r="B28" s="52" t="str">
        <f aca="false">IF(C22=MAX(C22,D22,E22),"★ WINNER on NPV: Project A",IF(D22=MAX(C22,D22,E22),"★ WINNER on NPV: Project B","★ WINNER on NPV: Project C"))</f>
        <v>★ WINNER on NPV: Project C</v>
      </c>
      <c r="C28" s="52"/>
      <c r="D28" s="52"/>
      <c r="E28" s="52"/>
    </row>
    <row r="30" customFormat="false" ht="32.8" hidden="false" customHeight="true" outlineLevel="0" collapsed="false">
      <c r="B30" s="53" t="s">
        <v>107</v>
      </c>
      <c r="C30" s="53"/>
      <c r="D30" s="53"/>
      <c r="E30" s="53"/>
    </row>
  </sheetData>
  <mergeCells count="6">
    <mergeCell ref="B2:E2"/>
    <mergeCell ref="B3:E3"/>
    <mergeCell ref="B4:E4"/>
    <mergeCell ref="B21:E21"/>
    <mergeCell ref="B28:E28"/>
    <mergeCell ref="B30:E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5" min="3" style="0" width="16"/>
    <col collapsed="false" customWidth="true" hidden="true" outlineLevel="0" max="6" min="6" style="0" width="4"/>
    <col collapsed="false" customWidth="true" hidden="false" outlineLevel="0" max="11" min="7" style="0" width="4"/>
  </cols>
  <sheetData>
    <row r="2" customFormat="false" ht="22.05" hidden="false" customHeight="false" outlineLevel="0" collapsed="false">
      <c r="B2" s="41" t="s">
        <v>108</v>
      </c>
      <c r="C2" s="41"/>
      <c r="D2" s="41"/>
      <c r="E2" s="41"/>
    </row>
    <row r="3" customFormat="false" ht="15" hidden="false" customHeight="false" outlineLevel="0" collapsed="false">
      <c r="B3" s="42" t="s">
        <v>109</v>
      </c>
      <c r="C3" s="42"/>
      <c r="D3" s="42"/>
      <c r="E3" s="42"/>
    </row>
    <row r="4" customFormat="false" ht="3.75" hidden="false" customHeight="true" outlineLevel="0" collapsed="false">
      <c r="B4" s="3"/>
      <c r="C4" s="3"/>
      <c r="D4" s="3"/>
      <c r="E4" s="3"/>
    </row>
    <row r="6" customFormat="false" ht="25.5" hidden="false" customHeight="true" outlineLevel="0" collapsed="false">
      <c r="B6" s="54" t="s">
        <v>110</v>
      </c>
      <c r="C6" s="54"/>
      <c r="D6" s="54"/>
      <c r="E6" s="54"/>
    </row>
    <row r="7" customFormat="false" ht="31.5" hidden="false" customHeight="true" outlineLevel="0" collapsed="false">
      <c r="B7" s="14" t="s">
        <v>111</v>
      </c>
      <c r="C7" s="14"/>
      <c r="D7" s="14"/>
      <c r="E7" s="14"/>
    </row>
    <row r="8" customFormat="false" ht="15" hidden="false" customHeight="true" outlineLevel="0" collapsed="false">
      <c r="B8" s="55" t="s">
        <v>112</v>
      </c>
      <c r="C8" s="55"/>
      <c r="D8" s="55"/>
      <c r="E8" s="55"/>
    </row>
    <row r="9" customFormat="false" ht="24" hidden="false" customHeight="true" outlineLevel="0" collapsed="false">
      <c r="B9" s="56" t="s">
        <v>113</v>
      </c>
      <c r="C9" s="57"/>
      <c r="D9" s="58" t="str">
        <f aca="false">IF(ISBLANK(C9),"← enter your NPV calculation",IF(ABS(C9-F9)/ABS(F9)&lt;0.05,"✓  Correct  (within 5% of " &amp; TEXT(F9,"#,##0") &amp; ")","✗  Try again. (correct: " &amp; TEXT(F9,"#,##0") &amp; ")"))</f>
        <v>← enter your NPV calculation</v>
      </c>
      <c r="E9" s="58"/>
      <c r="F9" s="59" t="n">
        <v>201.1</v>
      </c>
    </row>
    <row r="11" customFormat="false" ht="25.5" hidden="false" customHeight="true" outlineLevel="0" collapsed="false">
      <c r="B11" s="54" t="s">
        <v>114</v>
      </c>
      <c r="C11" s="54"/>
      <c r="D11" s="54"/>
      <c r="E11" s="54"/>
    </row>
    <row r="12" customFormat="false" ht="31.5" hidden="false" customHeight="true" outlineLevel="0" collapsed="false">
      <c r="B12" s="14" t="s">
        <v>115</v>
      </c>
      <c r="C12" s="14"/>
      <c r="D12" s="14"/>
      <c r="E12" s="14"/>
    </row>
    <row r="13" customFormat="false" ht="15" hidden="false" customHeight="true" outlineLevel="0" collapsed="false">
      <c r="B13" s="55" t="s">
        <v>116</v>
      </c>
      <c r="C13" s="55"/>
      <c r="D13" s="55"/>
      <c r="E13" s="55"/>
    </row>
    <row r="14" customFormat="false" ht="24" hidden="false" customHeight="true" outlineLevel="0" collapsed="false">
      <c r="B14" s="56" t="s">
        <v>113</v>
      </c>
      <c r="C14" s="31"/>
      <c r="D14" s="58" t="str">
        <f aca="false">IF(ISBLANK(C14),"← enter your NPV calculation",IF(ABS(C14-F14)/ABS(F14)&lt;0.05,"✓  Correct  (within 5% of " &amp; TEXT(F14,"#,##0") &amp; ")","✗  Try again. (correct: " &amp; TEXT(F14,"#,##0") &amp; ")"))</f>
        <v>← enter your NPV calculation</v>
      </c>
      <c r="E14" s="58"/>
      <c r="F14" s="59" t="n">
        <v>2623949</v>
      </c>
    </row>
    <row r="16" customFormat="false" ht="25.5" hidden="false" customHeight="true" outlineLevel="0" collapsed="false">
      <c r="B16" s="54" t="s">
        <v>117</v>
      </c>
      <c r="C16" s="54"/>
      <c r="D16" s="54"/>
      <c r="E16" s="54"/>
    </row>
    <row r="17" customFormat="false" ht="31.5" hidden="false" customHeight="true" outlineLevel="0" collapsed="false">
      <c r="B17" s="14" t="s">
        <v>118</v>
      </c>
      <c r="C17" s="14"/>
      <c r="D17" s="14"/>
      <c r="E17" s="14"/>
    </row>
    <row r="18" customFormat="false" ht="15" hidden="false" customHeight="true" outlineLevel="0" collapsed="false">
      <c r="B18" s="55" t="s">
        <v>119</v>
      </c>
      <c r="C18" s="55"/>
      <c r="D18" s="55"/>
      <c r="E18" s="55"/>
    </row>
    <row r="19" customFormat="false" ht="24" hidden="false" customHeight="true" outlineLevel="0" collapsed="false">
      <c r="B19" s="56" t="s">
        <v>113</v>
      </c>
      <c r="C19" s="31"/>
      <c r="D19" s="58" t="str">
        <f aca="false">IF(ISBLANK(C19),"← enter your NPV calculation",IF(ABS(C19-F19)/ABS(F19)&lt;0.05,"✓  Correct  (within 5% of " &amp; TEXT(F19,"#,##0") &amp; ")","✗  Try again. (correct: " &amp; TEXT(F19,"#,##0") &amp; ")"))</f>
        <v>← enter your NPV calculation</v>
      </c>
      <c r="E19" s="58"/>
      <c r="F19" s="59" t="n">
        <v>27744</v>
      </c>
    </row>
    <row r="21" customFormat="false" ht="25.5" hidden="false" customHeight="true" outlineLevel="0" collapsed="false">
      <c r="B21" s="54" t="s">
        <v>120</v>
      </c>
      <c r="C21" s="54"/>
      <c r="D21" s="54"/>
      <c r="E21" s="54"/>
    </row>
    <row r="22" customFormat="false" ht="31.5" hidden="false" customHeight="true" outlineLevel="0" collapsed="false">
      <c r="B22" s="14" t="s">
        <v>121</v>
      </c>
      <c r="C22" s="14"/>
      <c r="D22" s="14"/>
      <c r="E22" s="14"/>
    </row>
    <row r="23" customFormat="false" ht="22.35" hidden="false" customHeight="true" outlineLevel="0" collapsed="false">
      <c r="B23" s="55" t="s">
        <v>122</v>
      </c>
      <c r="C23" s="55"/>
      <c r="D23" s="55"/>
      <c r="E23" s="55"/>
    </row>
    <row r="24" customFormat="false" ht="24" hidden="false" customHeight="true" outlineLevel="0" collapsed="false">
      <c r="B24" s="56" t="s">
        <v>113</v>
      </c>
      <c r="C24" s="31"/>
      <c r="D24" s="58" t="str">
        <f aca="false">IF(ISBLANK(C24),"← enter your NPV calculation",IF(ABS(C24-F24)/ABS(F24)&lt;0.05,"✓  Correct  (within 5% of " &amp; TEXT(F24,"#,##0") &amp; ")","✗  Try again. (correct: " &amp; TEXT(F24,"#,##0") &amp; ")"))</f>
        <v>← enter your NPV calculation</v>
      </c>
      <c r="E24" s="58"/>
      <c r="F24" s="59" t="n">
        <v>217282</v>
      </c>
    </row>
    <row r="26" customFormat="false" ht="25.5" hidden="false" customHeight="true" outlineLevel="0" collapsed="false">
      <c r="B26" s="54" t="s">
        <v>123</v>
      </c>
      <c r="C26" s="54"/>
      <c r="D26" s="54"/>
      <c r="E26" s="54"/>
    </row>
    <row r="27" customFormat="false" ht="31.5" hidden="false" customHeight="true" outlineLevel="0" collapsed="false">
      <c r="B27" s="14" t="s">
        <v>124</v>
      </c>
      <c r="C27" s="14"/>
      <c r="D27" s="14"/>
      <c r="E27" s="14"/>
    </row>
    <row r="28" customFormat="false" ht="15" hidden="false" customHeight="true" outlineLevel="0" collapsed="false">
      <c r="B28" s="55" t="s">
        <v>125</v>
      </c>
      <c r="C28" s="55"/>
      <c r="D28" s="55"/>
      <c r="E28" s="55"/>
    </row>
    <row r="29" customFormat="false" ht="24" hidden="false" customHeight="true" outlineLevel="0" collapsed="false">
      <c r="B29" s="56" t="s">
        <v>113</v>
      </c>
      <c r="C29" s="31"/>
      <c r="D29" s="58" t="str">
        <f aca="false">IF(ISBLANK(C29),"← enter your NPV calculation",IF(ABS(C29-F29)/ABS(F29)&lt;0.05,"✓  Correct  (within 5% of " &amp; TEXT(F29,"#,##0") &amp; ")","✗  Try again. (correct: " &amp; TEXT(F29,"#,##0") &amp; ")"))</f>
        <v>← enter your NPV calculation</v>
      </c>
      <c r="E29" s="58"/>
      <c r="F29" s="59" t="n">
        <v>29530</v>
      </c>
    </row>
    <row r="31" customFormat="false" ht="25.5" hidden="false" customHeight="true" outlineLevel="0" collapsed="false">
      <c r="B31" s="54" t="s">
        <v>126</v>
      </c>
      <c r="C31" s="54"/>
      <c r="D31" s="54"/>
      <c r="E31" s="54"/>
    </row>
    <row r="32" customFormat="false" ht="31.5" hidden="false" customHeight="true" outlineLevel="0" collapsed="false">
      <c r="B32" s="14" t="s">
        <v>127</v>
      </c>
      <c r="C32" s="14"/>
      <c r="D32" s="14"/>
      <c r="E32" s="14"/>
    </row>
    <row r="33" customFormat="false" ht="15" hidden="false" customHeight="true" outlineLevel="0" collapsed="false">
      <c r="B33" s="55" t="s">
        <v>128</v>
      </c>
      <c r="C33" s="55"/>
      <c r="D33" s="55"/>
      <c r="E33" s="55"/>
    </row>
    <row r="34" customFormat="false" ht="24" hidden="false" customHeight="true" outlineLevel="0" collapsed="false">
      <c r="B34" s="56" t="s">
        <v>113</v>
      </c>
      <c r="C34" s="31"/>
      <c r="D34" s="58" t="str">
        <f aca="false">IF(ISBLANK(C34),"← enter your NPV calculation",IF(ABS(C34-F34)/ABS(F34)&lt;0.05,"✓  Correct  (within 5% of " &amp; TEXT(F34,"#,##0") &amp; ")","✗  Try again. (correct: " &amp; TEXT(F34,"#,##0") &amp; ")"))</f>
        <v>← enter your NPV calculation</v>
      </c>
      <c r="E34" s="58"/>
      <c r="F34" s="59" t="n">
        <v>-322104</v>
      </c>
    </row>
    <row r="37" customFormat="false" ht="22.35" hidden="false" customHeight="true" outlineLevel="0" collapsed="false">
      <c r="B37" s="53" t="s">
        <v>129</v>
      </c>
      <c r="C37" s="53"/>
      <c r="D37" s="53"/>
      <c r="E37" s="53"/>
    </row>
  </sheetData>
  <mergeCells count="28">
    <mergeCell ref="B2:E2"/>
    <mergeCell ref="B3:E3"/>
    <mergeCell ref="B4:E4"/>
    <mergeCell ref="B6:E6"/>
    <mergeCell ref="B7:E7"/>
    <mergeCell ref="B8:E8"/>
    <mergeCell ref="D9:E9"/>
    <mergeCell ref="B11:E11"/>
    <mergeCell ref="B12:E12"/>
    <mergeCell ref="B13:E13"/>
    <mergeCell ref="D14:E14"/>
    <mergeCell ref="B16:E16"/>
    <mergeCell ref="B17:E17"/>
    <mergeCell ref="B18:E18"/>
    <mergeCell ref="D19:E19"/>
    <mergeCell ref="B21:E21"/>
    <mergeCell ref="B22:E22"/>
    <mergeCell ref="B23:E23"/>
    <mergeCell ref="D24:E24"/>
    <mergeCell ref="B26:E26"/>
    <mergeCell ref="B27:E27"/>
    <mergeCell ref="B28:E28"/>
    <mergeCell ref="D29:E29"/>
    <mergeCell ref="B31:E31"/>
    <mergeCell ref="B32:E32"/>
    <mergeCell ref="B33:E33"/>
    <mergeCell ref="D34:E34"/>
    <mergeCell ref="B37:E37"/>
  </mergeCells>
  <conditionalFormatting sqref="D9">
    <cfRule type="expression" priority="2" aboveAverage="0" equalAverage="0" bottom="0" percent="0" rank="0" text="" dxfId="2">
      <formula>ISNUMBER(SEARCH("✓",D9))</formula>
    </cfRule>
    <cfRule type="expression" priority="3" aboveAverage="0" equalAverage="0" bottom="0" percent="0" rank="0" text="" dxfId="3">
      <formula>ISNUMBER(SEARCH("✗",D9))</formula>
    </cfRule>
  </conditionalFormatting>
  <conditionalFormatting sqref="D14">
    <cfRule type="expression" priority="4" aboveAverage="0" equalAverage="0" bottom="0" percent="0" rank="0" text="" dxfId="2">
      <formula>ISNUMBER(SEARCH("✓",D14))</formula>
    </cfRule>
    <cfRule type="expression" priority="5" aboveAverage="0" equalAverage="0" bottom="0" percent="0" rank="0" text="" dxfId="3">
      <formula>ISNUMBER(SEARCH("✗",D14))</formula>
    </cfRule>
  </conditionalFormatting>
  <conditionalFormatting sqref="D19">
    <cfRule type="expression" priority="6" aboveAverage="0" equalAverage="0" bottom="0" percent="0" rank="0" text="" dxfId="2">
      <formula>ISNUMBER(SEARCH("✓",D19))</formula>
    </cfRule>
    <cfRule type="expression" priority="7" aboveAverage="0" equalAverage="0" bottom="0" percent="0" rank="0" text="" dxfId="3">
      <formula>ISNUMBER(SEARCH("✗",D19))</formula>
    </cfRule>
  </conditionalFormatting>
  <conditionalFormatting sqref="D24">
    <cfRule type="expression" priority="8" aboveAverage="0" equalAverage="0" bottom="0" percent="0" rank="0" text="" dxfId="2">
      <formula>ISNUMBER(SEARCH("✓",D24))</formula>
    </cfRule>
    <cfRule type="expression" priority="9" aboveAverage="0" equalAverage="0" bottom="0" percent="0" rank="0" text="" dxfId="3">
      <formula>ISNUMBER(SEARCH("✗",D24))</formula>
    </cfRule>
  </conditionalFormatting>
  <conditionalFormatting sqref="D29">
    <cfRule type="expression" priority="10" aboveAverage="0" equalAverage="0" bottom="0" percent="0" rank="0" text="" dxfId="2">
      <formula>ISNUMBER(SEARCH("✓",D29))</formula>
    </cfRule>
    <cfRule type="expression" priority="11" aboveAverage="0" equalAverage="0" bottom="0" percent="0" rank="0" text="" dxfId="3">
      <formula>ISNUMBER(SEARCH("✗",D29))</formula>
    </cfRule>
  </conditionalFormatting>
  <conditionalFormatting sqref="D34">
    <cfRule type="expression" priority="12" aboveAverage="0" equalAverage="0" bottom="0" percent="0" rank="0" text="" dxfId="2">
      <formula>ISNUMBER(SEARCH("✓",D34))</formula>
    </cfRule>
    <cfRule type="expression" priority="13" aboveAverage="0" equalAverage="0" bottom="0" percent="0" rank="0" text="" dxfId="3">
      <formula>ISNUMBER(SEARCH("✗",D34))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"/>
    <col collapsed="false" customWidth="true" hidden="false" outlineLevel="0" max="3" min="3" style="0" width="36"/>
    <col collapsed="false" customWidth="true" hidden="false" outlineLevel="0" max="4" min="4" style="0" width="24"/>
    <col collapsed="false" customWidth="true" hidden="false" outlineLevel="0" max="5" min="5" style="0" width="18"/>
    <col collapsed="false" customWidth="true" hidden="false" outlineLevel="0" max="10" min="6" style="0" width="4"/>
  </cols>
  <sheetData>
    <row r="2" customFormat="false" ht="22.05" hidden="false" customHeight="false" outlineLevel="0" collapsed="false">
      <c r="B2" s="41" t="s">
        <v>130</v>
      </c>
      <c r="C2" s="41"/>
      <c r="D2" s="41"/>
      <c r="E2" s="41"/>
    </row>
    <row r="3" customFormat="false" ht="15" hidden="false" customHeight="false" outlineLevel="0" collapsed="false">
      <c r="B3" s="42" t="s">
        <v>131</v>
      </c>
      <c r="C3" s="42"/>
      <c r="D3" s="42"/>
      <c r="E3" s="42"/>
    </row>
    <row r="4" customFormat="false" ht="3.75" hidden="false" customHeight="true" outlineLevel="0" collapsed="false">
      <c r="B4" s="3"/>
      <c r="C4" s="3"/>
      <c r="D4" s="3"/>
      <c r="E4" s="3"/>
    </row>
    <row r="6" customFormat="false" ht="21.75" hidden="false" customHeight="true" outlineLevel="0" collapsed="false">
      <c r="B6" s="60" t="s">
        <v>132</v>
      </c>
      <c r="C6" s="60"/>
      <c r="D6" s="60"/>
      <c r="E6" s="60"/>
    </row>
    <row r="7" customFormat="false" ht="15" hidden="false" customHeight="true" outlineLevel="0" collapsed="false">
      <c r="B7" s="61" t="s">
        <v>133</v>
      </c>
      <c r="C7" s="61"/>
      <c r="D7" s="61"/>
      <c r="E7" s="61"/>
    </row>
    <row r="9" customFormat="false" ht="15" hidden="false" customHeight="false" outlineLevel="0" collapsed="false">
      <c r="B9" s="6" t="s">
        <v>134</v>
      </c>
      <c r="C9" s="6"/>
      <c r="D9" s="6"/>
      <c r="E9" s="6"/>
    </row>
    <row r="10" customFormat="false" ht="24" hidden="false" customHeight="true" outlineLevel="0" collapsed="false">
      <c r="B10" s="7" t="s">
        <v>135</v>
      </c>
      <c r="C10" s="7" t="s">
        <v>136</v>
      </c>
      <c r="D10" s="7" t="s">
        <v>137</v>
      </c>
      <c r="E10" s="7" t="s">
        <v>138</v>
      </c>
    </row>
    <row r="11" customFormat="false" ht="78" hidden="false" customHeight="true" outlineLevel="0" collapsed="false">
      <c r="B11" s="62" t="s">
        <v>86</v>
      </c>
      <c r="C11" s="63" t="s">
        <v>139</v>
      </c>
      <c r="D11" s="64" t="s">
        <v>140</v>
      </c>
      <c r="E11" s="65" t="n">
        <v>1978.13011123426</v>
      </c>
    </row>
    <row r="12" customFormat="false" ht="78" hidden="false" customHeight="true" outlineLevel="0" collapsed="false">
      <c r="B12" s="62" t="s">
        <v>141</v>
      </c>
      <c r="C12" s="63" t="s">
        <v>142</v>
      </c>
      <c r="D12" s="64" t="s">
        <v>143</v>
      </c>
      <c r="E12" s="66" t="n">
        <v>0.1524</v>
      </c>
    </row>
    <row r="13" customFormat="false" ht="78" hidden="false" customHeight="true" outlineLevel="0" collapsed="false">
      <c r="B13" s="62" t="s">
        <v>144</v>
      </c>
      <c r="C13" s="63" t="s">
        <v>145</v>
      </c>
      <c r="D13" s="64" t="s">
        <v>146</v>
      </c>
      <c r="E13" s="67" t="s">
        <v>147</v>
      </c>
    </row>
    <row r="14" customFormat="false" ht="78" hidden="false" customHeight="true" outlineLevel="0" collapsed="false">
      <c r="B14" s="62" t="s">
        <v>148</v>
      </c>
      <c r="C14" s="63" t="s">
        <v>149</v>
      </c>
      <c r="D14" s="64" t="s">
        <v>150</v>
      </c>
      <c r="E14" s="67" t="s">
        <v>147</v>
      </c>
    </row>
    <row r="15" customFormat="false" ht="78" hidden="false" customHeight="true" outlineLevel="0" collapsed="false">
      <c r="B15" s="62" t="s">
        <v>151</v>
      </c>
      <c r="C15" s="63" t="s">
        <v>152</v>
      </c>
      <c r="D15" s="64" t="s">
        <v>153</v>
      </c>
      <c r="E15" s="66" t="n">
        <v>0.1158</v>
      </c>
    </row>
    <row r="17" customFormat="false" ht="21.75" hidden="false" customHeight="true" outlineLevel="0" collapsed="false">
      <c r="B17" s="60" t="s">
        <v>154</v>
      </c>
      <c r="C17" s="60"/>
      <c r="D17" s="60"/>
      <c r="E17" s="60"/>
    </row>
    <row r="18" customFormat="false" ht="49.5" hidden="false" customHeight="true" outlineLevel="0" collapsed="false">
      <c r="B18" s="68" t="s">
        <v>155</v>
      </c>
      <c r="C18" s="68"/>
      <c r="D18" s="68"/>
      <c r="E18" s="68"/>
    </row>
    <row r="19" customFormat="false" ht="30" hidden="false" customHeight="true" outlineLevel="0" collapsed="false">
      <c r="B19" s="69" t="s">
        <v>156</v>
      </c>
      <c r="C19" s="69"/>
      <c r="D19" s="69"/>
      <c r="E19" s="69"/>
    </row>
    <row r="20" customFormat="false" ht="30" hidden="false" customHeight="true" outlineLevel="0" collapsed="false">
      <c r="B20" s="70" t="s">
        <v>157</v>
      </c>
      <c r="C20" s="70"/>
      <c r="D20" s="70"/>
      <c r="E20" s="70"/>
    </row>
    <row r="22" customFormat="false" ht="15" hidden="false" customHeight="false" outlineLevel="0" collapsed="false">
      <c r="B22" s="6" t="s">
        <v>158</v>
      </c>
      <c r="C22" s="6"/>
      <c r="D22" s="6"/>
      <c r="E22" s="6"/>
    </row>
    <row r="23" customFormat="false" ht="15" hidden="false" customHeight="false" outlineLevel="0" collapsed="false">
      <c r="B23" s="7" t="s">
        <v>159</v>
      </c>
      <c r="C23" s="7" t="s">
        <v>160</v>
      </c>
      <c r="D23" s="7" t="s">
        <v>161</v>
      </c>
    </row>
    <row r="24" customFormat="false" ht="30" hidden="false" customHeight="true" outlineLevel="0" collapsed="false">
      <c r="B24" s="71" t="s">
        <v>86</v>
      </c>
      <c r="C24" s="10" t="s">
        <v>162</v>
      </c>
      <c r="D24" s="35" t="s">
        <v>163</v>
      </c>
      <c r="E24" s="72"/>
    </row>
    <row r="25" customFormat="false" ht="30" hidden="false" customHeight="true" outlineLevel="0" collapsed="false">
      <c r="B25" s="71" t="s">
        <v>141</v>
      </c>
      <c r="C25" s="10" t="s">
        <v>164</v>
      </c>
      <c r="D25" s="35" t="s">
        <v>165</v>
      </c>
      <c r="E25" s="72"/>
    </row>
    <row r="26" customFormat="false" ht="30" hidden="false" customHeight="true" outlineLevel="0" collapsed="false">
      <c r="B26" s="71" t="s">
        <v>166</v>
      </c>
      <c r="C26" s="10" t="s">
        <v>167</v>
      </c>
      <c r="D26" s="35" t="s">
        <v>168</v>
      </c>
      <c r="E26" s="72"/>
    </row>
    <row r="27" customFormat="false" ht="30" hidden="false" customHeight="true" outlineLevel="0" collapsed="false">
      <c r="B27" s="71" t="s">
        <v>169</v>
      </c>
      <c r="C27" s="10" t="s">
        <v>170</v>
      </c>
      <c r="D27" s="35" t="s">
        <v>171</v>
      </c>
      <c r="E27" s="72"/>
    </row>
    <row r="30" customFormat="false" ht="15" hidden="false" customHeight="false" outlineLevel="0" collapsed="false">
      <c r="B30" s="25" t="s">
        <v>172</v>
      </c>
      <c r="C30" s="25"/>
      <c r="D30" s="25"/>
      <c r="E30" s="25"/>
    </row>
  </sheetData>
  <mergeCells count="12">
    <mergeCell ref="B2:E2"/>
    <mergeCell ref="B3:E3"/>
    <mergeCell ref="B4:E4"/>
    <mergeCell ref="B6:E6"/>
    <mergeCell ref="B7:E7"/>
    <mergeCell ref="B9:E9"/>
    <mergeCell ref="B17:E17"/>
    <mergeCell ref="B18:E18"/>
    <mergeCell ref="B19:E19"/>
    <mergeCell ref="B20:E20"/>
    <mergeCell ref="B22:E22"/>
    <mergeCell ref="B30:E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2026-05-06T00:20:15Z</dcterms:created>
  <dc:creator>openpyxl</dc:creator>
  <dc:description/>
  <dc:language>en-US</dc:language>
  <cp:lastModifiedBy/>
  <dcterms:modified xsi:type="dcterms:W3CDTF">2026-05-06T00:20:16Z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