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Standalone" sheetId="2" state="visible" r:id="rId4"/>
    <sheet name="Deal Terms" sheetId="3" state="visible" r:id="rId5"/>
    <sheet name="Financing" sheetId="4" state="visible" r:id="rId6"/>
    <sheet name="Pro Forma" sheetId="5" state="visible" r:id="rId7"/>
    <sheet name="Sensitivity"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<sst xmlns="http://schemas.openxmlformats.org/spreadsheetml/2006/main" count="182" uniqueCount="166">
  <si>
    <t xml:space="preserve">M&amp;A Accretion/Dilution Toolkit · Module 09</t>
  </si>
  <si>
    <t xml:space="preserve">Globefin Corporate Finance · How an acquisition affects the acquirer's earnings</t>
  </si>
  <si>
    <t xml:space="preserve">How this model works</t>
  </si>
  <si>
    <t xml:space="preserve">This toolkit models a deal: BigCo (the acquirer) buys Sample Co. (the target). It computes pro-forma combined financials, applies expected synergies, layers in deal financing (cash, debt, or new stock), and shows whether the deal is accretive (improves acquirer EPS) or dilutive (reduces it). This is the single most-used analytical artifact in M&amp;A practice.</t>
  </si>
  <si>
    <t xml:space="preserve">Step 1 · Set the standalone financials</t>
  </si>
  <si>
    <t xml:space="preserve">The Standalone tab has BigCo's and Sample Co.'s standalone P&amp;L summary: revenue, EBITDA, Net Income, share count, share price. Edit the yellow input cells with your own companies' data.</t>
  </si>
  <si>
    <t xml:space="preserve">Step 2 · Set the offer price and synergies</t>
  </si>
  <si>
    <t xml:space="preserve">The Deal Terms tab takes the offer price (premium to current target share price), synergy assumptions (revenue and cost synergies, expected timing), and integration costs. The control premium typically ranges 20-40% above pre-announcement price.</t>
  </si>
  <si>
    <t xml:space="preserve">Step 3 · Set the deal financing</t>
  </si>
  <si>
    <t xml:space="preserve">The Financing tab specifies how the acquisition is paid: cash (uses balance-sheet cash and/or new debt) and/or stock (acquirer issues new shares). Mix can be any blend. Cash deals avoid dilution but increase debt; stock deals avoid debt but dilute share count.</t>
  </si>
  <si>
    <t xml:space="preserve">Step 4 · Read the accretion/dilution</t>
  </si>
  <si>
    <t xml:space="preserve">The Pro Forma tab combines the two firms' financials, layers in synergies, applies financing costs, and computes pro-forma EPS. Compare to acquirer standalone EPS: an accretive deal raises EPS; a dilutive deal lowers it. The threshold is the acquirer's investment community's pricing.</t>
  </si>
  <si>
    <t xml:space="preserve">Step 5 · Test sensitivity to synergies</t>
  </si>
  <si>
    <t xml:space="preserve">The Sensitivity tab varies the synergy assumption — typically the most-contested input — across a range and shows how accretion/dilution moves. This is how investment committees stress-test deals before signing.</t>
  </si>
  <si>
    <t xml:space="preserve">Click any black-text cell to see the formula. Cross-sheet references appear in green. Editable inputs are blue text on light-yellow fill.</t>
  </si>
  <si>
    <t xml:space="preserve">Color &amp; format key</t>
  </si>
  <si>
    <t xml:space="preserve">Blue on yellow</t>
  </si>
  <si>
    <t xml:space="preserve">Input cells — replace with your data</t>
  </si>
  <si>
    <t xml:space="preserve">Black</t>
  </si>
  <si>
    <t xml:space="preserve">Formula or calculated value — do not edit</t>
  </si>
  <si>
    <t xml:space="preserve">Green</t>
  </si>
  <si>
    <t xml:space="preserve">Cross-sheet reference (pulled from another tab)</t>
  </si>
  <si>
    <t xml:space="preserve">White on navy</t>
  </si>
  <si>
    <t xml:space="preserve">Section header</t>
  </si>
  <si>
    <t xml:space="preserve">Bold black on gray</t>
  </si>
  <si>
    <t xml:space="preserve">Subtotal row</t>
  </si>
  <si>
    <t xml:space="preserve">Light green</t>
  </si>
  <si>
    <t xml:space="preserve">Accretive outcome (+ EPS)</t>
  </si>
  <si>
    <t xml:space="preserve">Light red</t>
  </si>
  <si>
    <t xml:space="preserve">Dilutive outcome (− EPS)</t>
  </si>
  <si>
    <t xml:space="preserve">Caveats and limitations</t>
  </si>
  <si>
    <t xml:space="preserve">• Accretion/dilution is a Year-1 EPS metric. It captures whether the deal immediately raises or lowers acquirer EPS, but says nothing about long-run value creation. A deal can be accretive in Year 1 (because financing is cheap) but value-destroying long-term (if synergies don't materialize). Always supplement with NPV-of-synergies analysis.</t>
  </si>
  <si>
    <t xml:space="preserve">• Synergy estimates are notoriously optimistic. Empirical research suggests realized synergies average 50-70% of announced synergies, with substantial variance. Apply a haircut (typically 30-50%) to management's stated synergy targets when running sensitivity.</t>
  </si>
  <si>
    <t xml:space="preserve">• The model uses a simplified tax treatment: deal financing costs are tax-deductible (interest on new debt) at the acquirer's marginal rate, but goodwill amortization is not (US GAAP). Real deals have more complex tax structures (asset vs. stock deals, jurisdictional considerations, NOL carryforwards) that would require modeling.</t>
  </si>
  <si>
    <t xml:space="preserve">• Integration costs are typically front-loaded and exceed initial estimates. The model captures these as a one-time charge in Year 1; in reality, integration costs often span 2-3 years. Stretching them across multiple years would soften Year 1 dilution but extend the time-to-accretion.</t>
  </si>
  <si>
    <t xml:space="preserve">• This model assumes a friendly deal at the offer price. Hostile deals, competing bids, or break-fee scenarios layer additional complexity (escalation clauses, white knights, MAC clauses) that would need separate modeling.</t>
  </si>
  <si>
    <t xml:space="preserve">Standalone Financials · BigCo (Acquirer) and Sample Co. (Target)</t>
  </si>
  <si>
    <t xml:space="preserve">Metric ($M unless noted)</t>
  </si>
  <si>
    <t xml:space="preserve">BigCo</t>
  </si>
  <si>
    <t xml:space="preserve">Sample Co.</t>
  </si>
  <si>
    <t xml:space="preserve">Notes</t>
  </si>
  <si>
    <t xml:space="preserve">  INCOME STATEMENT (NTM)</t>
  </si>
  <si>
    <t xml:space="preserve">Revenue</t>
  </si>
  <si>
    <t xml:space="preserve">Next-twelve-months projected</t>
  </si>
  <si>
    <t xml:space="preserve">EBITDA</t>
  </si>
  <si>
    <t xml:space="preserve">Sample Co. from M04 toolkit Y1</t>
  </si>
  <si>
    <t xml:space="preserve">  EBITDA margin</t>
  </si>
  <si>
    <t xml:space="preserve">Profitability comparison</t>
  </si>
  <si>
    <t xml:space="preserve">D&amp;A</t>
  </si>
  <si>
    <t xml:space="preserve">From three-statement model</t>
  </si>
  <si>
    <t xml:space="preserve">EBIT</t>
  </si>
  <si>
    <t xml:space="preserve">EBITDA − D&amp;A</t>
  </si>
  <si>
    <t xml:space="preserve">Interest expense</t>
  </si>
  <si>
    <t xml:space="preserve">On standalone debt</t>
  </si>
  <si>
    <t xml:space="preserve">Pretax income</t>
  </si>
  <si>
    <t xml:space="preserve">Tax rate</t>
  </si>
  <si>
    <t xml:space="preserve">Marginal tax rate</t>
  </si>
  <si>
    <t xml:space="preserve">  Tax expense</t>
  </si>
  <si>
    <t xml:space="preserve">NET INCOME</t>
  </si>
  <si>
    <t xml:space="preserve">Pretax × (1 − tax rate)</t>
  </si>
  <si>
    <t xml:space="preserve">  PER-SHARE DATA</t>
  </si>
  <si>
    <t xml:space="preserve">Diluted shares (M)</t>
  </si>
  <si>
    <t xml:space="preserve">Including options, RSUs, convertibles</t>
  </si>
  <si>
    <t xml:space="preserve">Share price (current)</t>
  </si>
  <si>
    <t xml:space="preserve">Pre-announcement market price</t>
  </si>
  <si>
    <t xml:space="preserve">Market cap</t>
  </si>
  <si>
    <t xml:space="preserve">Shares × price</t>
  </si>
  <si>
    <t xml:space="preserve">EPS (diluted)</t>
  </si>
  <si>
    <t xml:space="preserve">Net Income ÷ shares</t>
  </si>
  <si>
    <t xml:space="preserve">  P/E (forward)</t>
  </si>
  <si>
    <t xml:space="preserve">Trading multiple</t>
  </si>
  <si>
    <t xml:space="preserve">  BALANCE SHEET (KEY ITEMS)</t>
  </si>
  <si>
    <t xml:space="preserve">Cash and equivalents</t>
  </si>
  <si>
    <t xml:space="preserve">Available for deal financing</t>
  </si>
  <si>
    <t xml:space="preserve">Total debt</t>
  </si>
  <si>
    <t xml:space="preserve">Will be assumed in deal</t>
  </si>
  <si>
    <t xml:space="preserve">Deal Terms · Offer Price and Synergies</t>
  </si>
  <si>
    <t xml:space="preserve">  OFFER PRICE</t>
  </si>
  <si>
    <t xml:space="preserve">Target share price (current)</t>
  </si>
  <si>
    <t xml:space="preserve">Control premium %</t>
  </si>
  <si>
    <t xml:space="preserve">Typically 20-40% above pre-announcement</t>
  </si>
  <si>
    <t xml:space="preserve">Offer price per share</t>
  </si>
  <si>
    <t xml:space="preserve">Current price × (1 + premium)</t>
  </si>
  <si>
    <t xml:space="preserve">Total equity offer</t>
  </si>
  <si>
    <t xml:space="preserve">Offer price × target diluted shares</t>
  </si>
  <si>
    <t xml:space="preserve">+ Target debt assumed</t>
  </si>
  <si>
    <t xml:space="preserve">Acquirer takes on target's debt</t>
  </si>
  <si>
    <t xml:space="preserve">− Target cash acquired</t>
  </si>
  <si>
    <t xml:space="preserve">Target cash effectively reduces price</t>
  </si>
  <si>
    <t xml:space="preserve">Implied deal Enterprise Value</t>
  </si>
  <si>
    <t xml:space="preserve">Equity + Debt − Cash</t>
  </si>
  <si>
    <t xml:space="preserve">  Deal EV / EBITDA multiple</t>
  </si>
  <si>
    <t xml:space="preserve">Compare to standalone trading multiple</t>
  </si>
  <si>
    <t xml:space="preserve">  EXPECTED SYNERGIES (annual, full run-rate)</t>
  </si>
  <si>
    <t xml:space="preserve">Revenue synergies</t>
  </si>
  <si>
    <t xml:space="preserve">Cross-sell, geographic expansion</t>
  </si>
  <si>
    <t xml:space="preserve">  Margin on revenue synergies</t>
  </si>
  <si>
    <t xml:space="preserve">EBITDA margin on incremental revenue</t>
  </si>
  <si>
    <t xml:space="preserve">Cost synergies (annual run-rate)</t>
  </si>
  <si>
    <t xml:space="preserve">Headcount reduction, facility closure</t>
  </si>
  <si>
    <t xml:space="preserve">Total annual synergy benefit (EBITDA)</t>
  </si>
  <si>
    <t xml:space="preserve">Rev syn × margin + cost syn</t>
  </si>
  <si>
    <t xml:space="preserve">Realization haircut</t>
  </si>
  <si>
    <t xml:space="preserve">Empirical: 50-70% of announced realized</t>
  </si>
  <si>
    <t xml:space="preserve">Realized synergies (Year 1)</t>
  </si>
  <si>
    <t xml:space="preserve">After haircut on announced synergies</t>
  </si>
  <si>
    <t xml:space="preserve">  INTEGRATION COSTS</t>
  </si>
  <si>
    <t xml:space="preserve">Integration costs (Year 1)</t>
  </si>
  <si>
    <t xml:space="preserve">Severance, IT, legal, facility consolidation</t>
  </si>
  <si>
    <t xml:space="preserve">Deal Financing · How the Acquisition is Paid</t>
  </si>
  <si>
    <t xml:space="preserve">  USES OF FUNDS</t>
  </si>
  <si>
    <t xml:space="preserve">Equity purchase price</t>
  </si>
  <si>
    <t xml:space="preserve">From Deal Terms tab</t>
  </si>
  <si>
    <t xml:space="preserve">Refinance target debt</t>
  </si>
  <si>
    <t xml:space="preserve">Refinance at acquirer's cost of debt</t>
  </si>
  <si>
    <t xml:space="preserve">Transaction fees</t>
  </si>
  <si>
    <t xml:space="preserve">Bankers, lawyers, accountants</t>
  </si>
  <si>
    <t xml:space="preserve">Total uses of funds</t>
  </si>
  <si>
    <t xml:space="preserve">Equity + debt refi + fees</t>
  </si>
  <si>
    <t xml:space="preserve">  SOURCES OF FUNDS</t>
  </si>
  <si>
    <t xml:space="preserve">Cash from acquirer balance sheet</t>
  </si>
  <si>
    <t xml:space="preserve">Use existing cash; reduces Y1 interest income</t>
  </si>
  <si>
    <t xml:space="preserve">New debt issuance</t>
  </si>
  <si>
    <t xml:space="preserve">Term loan or bond financing</t>
  </si>
  <si>
    <t xml:space="preserve">  Pre-tax cost of new debt</t>
  </si>
  <si>
    <t xml:space="preserve">Acquirer's marginal borrowing rate</t>
  </si>
  <si>
    <t xml:space="preserve">Stock issuance (residual)</t>
  </si>
  <si>
    <t xml:space="preserve">Balancing item: Total uses − cash − debt</t>
  </si>
  <si>
    <t xml:space="preserve">  New shares issued (M)</t>
  </si>
  <si>
    <t xml:space="preserve">Stock $ ÷ acquirer share price</t>
  </si>
  <si>
    <t xml:space="preserve">Total sources of funds</t>
  </si>
  <si>
    <t xml:space="preserve">Cash + new debt + stock</t>
  </si>
  <si>
    <t xml:space="preserve">  FINANCING MIX</t>
  </si>
  <si>
    <t xml:space="preserve">% Cash (balance sheet)</t>
  </si>
  <si>
    <t xml:space="preserve">% New debt</t>
  </si>
  <si>
    <t xml:space="preserve">% Stock</t>
  </si>
  <si>
    <t xml:space="preserve">Pro Forma Combined Financials &amp; Accretion/Dilution</t>
  </si>
  <si>
    <t xml:space="preserve">Metric ($M)</t>
  </si>
  <si>
    <t xml:space="preserve">BigCo SA</t>
  </si>
  <si>
    <t xml:space="preserve">Sample Co. SA</t>
  </si>
  <si>
    <t xml:space="preserve">Adjustments</t>
  </si>
  <si>
    <t xml:space="preserve">Pro Forma</t>
  </si>
  <si>
    <t xml:space="preserve">BigCo + Sample Co. + revenue synergies (haircut)</t>
  </si>
  <si>
    <t xml:space="preserve">+ realized synergies − integration costs</t>
  </si>
  <si>
    <t xml:space="preserve">Goodwill not amortized (US GAAP)</t>
  </si>
  <si>
    <t xml:space="preserve">+ new debt interest + foregone cash income</t>
  </si>
  <si>
    <t xml:space="preserve">Tax expense</t>
  </si>
  <si>
    <t xml:space="preserve">At acquirer's marginal rate</t>
  </si>
  <si>
    <t xml:space="preserve">  PER-SHARE IMPACT</t>
  </si>
  <si>
    <t xml:space="preserve">—</t>
  </si>
  <si>
    <t xml:space="preserve">Acquirer shares + new shares issued</t>
  </si>
  <si>
    <t xml:space="preserve">  ACCRETION / DILUTION</t>
  </si>
  <si>
    <t xml:space="preserve">Acquirer standalone EPS</t>
  </si>
  <si>
    <t xml:space="preserve">BigCo without the deal</t>
  </si>
  <si>
    <t xml:space="preserve">Pro forma EPS</t>
  </si>
  <si>
    <t xml:space="preserve">Combined entity with synergies and financing</t>
  </si>
  <si>
    <t xml:space="preserve">Accretion / (dilution) per share</t>
  </si>
  <si>
    <t xml:space="preserve">PF EPS − Standalone EPS</t>
  </si>
  <si>
    <t xml:space="preserve">Accretion / (dilution) %</t>
  </si>
  <si>
    <t xml:space="preserve">Positive → accretive; negative → dilutive</t>
  </si>
  <si>
    <t xml:space="preserve">Accretion/Dilution Sensitivity to Synergies and Premium</t>
  </si>
  <si>
    <t xml:space="preserve">Base case accretion/dilution</t>
  </si>
  <si>
    <t xml:space="preserve">Base case from Pro Forma tab</t>
  </si>
  <si>
    <t xml:space="preserve">  Accretion% · Synergy Haircut (rows) × Control Premium (columns)</t>
  </si>
  <si>
    <t xml:space="preserve">Haircut ↓ / Premium →</t>
  </si>
  <si>
    <t xml:space="preserve">Read this as: at 0% synergy haircut and 10% premium (top-left), the deal is most accretive. At 75% haircut and 40% premium (bottom-right), it is most dilutive. Base case (highlighted) is 30% haircut and 25% premium. The break-even line — where accretion is zero — separates the two regions. Defending the deal means defending the synergy assumption against the haircut a skeptical investor would apply.</t>
  </si>
</sst>
</file>

<file path=xl/styles.xml><?xml version="1.0" encoding="utf-8"?>
<styleSheet xmlns="http://schemas.openxmlformats.org/spreadsheetml/2006/main">
  <numFmts count="7">
    <numFmt numFmtId="164" formatCode="General"/>
    <numFmt numFmtId="165" formatCode="_(\$* #,##0_);_(\$* \(#,##0\);_(\$* \-_);_(@_)"/>
    <numFmt numFmtId="166" formatCode="0.0%;\(0.0%\);\-"/>
    <numFmt numFmtId="167" formatCode="#,##0.0"/>
    <numFmt numFmtId="168" formatCode="\$#,##0.00"/>
    <numFmt numFmtId="169" formatCode="0.00\×"/>
    <numFmt numFmtId="170" formatCode="\$#,##0.00;&quot;($&quot;#,##0.00\)"/>
  </numFmts>
  <fonts count="21">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1"/>
      <color rgb="FFF8C10B"/>
      <name val="Arial"/>
      <family val="0"/>
      <charset val="1"/>
    </font>
    <font>
      <b val="true"/>
      <sz val="14"/>
      <color rgb="FF0B1020"/>
      <name val="Arial"/>
      <family val="0"/>
      <charset val="1"/>
    </font>
    <font>
      <sz val="10"/>
      <color rgb="FF000000"/>
      <name val="Arial"/>
      <family val="0"/>
      <charset val="1"/>
    </font>
    <font>
      <b val="true"/>
      <sz val="11"/>
      <color rgb="FF0B1020"/>
      <name val="Arial"/>
      <family val="0"/>
      <charset val="1"/>
    </font>
    <font>
      <sz val="10"/>
      <color rgb="FF0000FF"/>
      <name val="Arial"/>
      <family val="0"/>
      <charset val="1"/>
    </font>
    <font>
      <sz val="10"/>
      <color rgb="FF008000"/>
      <name val="Arial"/>
      <family val="0"/>
      <charset val="1"/>
    </font>
    <font>
      <b val="true"/>
      <sz val="11"/>
      <color rgb="FFFFFFFF"/>
      <name val="Arial"/>
      <family val="0"/>
      <charset val="1"/>
    </font>
    <font>
      <b val="true"/>
      <sz val="10"/>
      <color rgb="FF000000"/>
      <name val="Arial"/>
      <family val="0"/>
      <charset val="1"/>
    </font>
    <font>
      <b val="true"/>
      <sz val="10"/>
      <color rgb="FF166534"/>
      <name val="Arial"/>
      <family val="0"/>
      <charset val="1"/>
    </font>
    <font>
      <b val="true"/>
      <sz val="10"/>
      <color rgb="FF8A2018"/>
      <name val="Arial"/>
      <family val="0"/>
      <charset val="1"/>
    </font>
    <font>
      <b val="true"/>
      <sz val="10"/>
      <color rgb="FFFFFFFF"/>
      <name val="Arial"/>
      <family val="0"/>
      <charset val="1"/>
    </font>
    <font>
      <i val="true"/>
      <sz val="9"/>
      <color rgb="FF666666"/>
      <name val="Arial"/>
      <family val="0"/>
      <charset val="1"/>
    </font>
    <font>
      <sz val="10"/>
      <color rgb="FF555555"/>
      <name val="Arial"/>
      <family val="0"/>
      <charset val="1"/>
    </font>
    <font>
      <b val="true"/>
      <sz val="11"/>
      <color rgb="FFF8C10B"/>
      <name val="Arial"/>
      <family val="0"/>
      <charset val="1"/>
    </font>
    <font>
      <b val="true"/>
      <sz val="10"/>
      <color rgb="FF0B1020"/>
      <name val="Arial"/>
      <family val="0"/>
      <charset val="1"/>
    </font>
    <font>
      <i val="true"/>
      <sz val="10"/>
      <color rgb="FFFFFFFF"/>
      <name val="Arial"/>
      <family val="0"/>
      <charset val="1"/>
    </font>
  </fonts>
  <fills count="10">
    <fill>
      <patternFill patternType="none"/>
    </fill>
    <fill>
      <patternFill patternType="gray125"/>
    </fill>
    <fill>
      <patternFill patternType="solid">
        <fgColor rgb="FF0B1020"/>
        <bgColor rgb="FF000000"/>
      </patternFill>
    </fill>
    <fill>
      <patternFill patternType="solid">
        <fgColor rgb="FFFFFACD"/>
        <bgColor rgb="FFFFF8E1"/>
      </patternFill>
    </fill>
    <fill>
      <patternFill patternType="solid">
        <fgColor rgb="FFF7F9FC"/>
        <bgColor rgb="FFFFFFFF"/>
      </patternFill>
    </fill>
    <fill>
      <patternFill patternType="solid">
        <fgColor rgb="FFE2F5E2"/>
        <bgColor rgb="FFE6E8ED"/>
      </patternFill>
    </fill>
    <fill>
      <patternFill patternType="solid">
        <fgColor rgb="FFFCE8EA"/>
        <bgColor rgb="FFE6E8ED"/>
      </patternFill>
    </fill>
    <fill>
      <patternFill patternType="solid">
        <fgColor rgb="FFF8C10B"/>
        <bgColor rgb="FFFF9900"/>
      </patternFill>
    </fill>
    <fill>
      <patternFill patternType="solid">
        <fgColor rgb="FFFFFBE9"/>
        <bgColor rgb="FFFFF8E1"/>
      </patternFill>
    </fill>
    <fill>
      <patternFill patternType="solid">
        <fgColor rgb="FFFFF8E1"/>
        <bgColor rgb="FFFFFBE9"/>
      </patternFill>
    </fill>
  </fills>
  <borders count="2">
    <border diagonalUp="false" diagonalDown="false">
      <left/>
      <right/>
      <top/>
      <bottom/>
      <diagonal/>
    </border>
    <border diagonalUp="false" diagonalDown="false">
      <left style="thin">
        <color rgb="FFE6E8ED"/>
      </left>
      <right style="thin">
        <color rgb="FFE6E8ED"/>
      </right>
      <top style="thin">
        <color rgb="FFE6E8ED"/>
      </top>
      <bottom style="thin">
        <color rgb="FFE6E8E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2" fillId="4"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1" xfId="0" applyFont="true" applyBorder="true" applyAlignment="true" applyProtection="false">
      <alignment horizontal="right"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9" fillId="3" borderId="1"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2" shrinkToFit="false"/>
      <protection locked="true" hidden="false"/>
    </xf>
    <xf numFmtId="166" fontId="7" fillId="0" borderId="1" xfId="0" applyFont="true" applyBorder="true" applyAlignment="true" applyProtection="false">
      <alignment horizontal="right" vertical="center"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5" fontId="12" fillId="4" borderId="1" xfId="0" applyFont="true" applyBorder="true" applyAlignment="true" applyProtection="false">
      <alignment horizontal="right" vertical="center" textRotation="0" wrapText="fals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6" fontId="9" fillId="3" borderId="1" xfId="0" applyFont="true" applyBorder="true" applyAlignment="true" applyProtection="false">
      <alignment horizontal="right"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5" fontId="18" fillId="2" borderId="1" xfId="0" applyFont="true" applyBorder="true" applyAlignment="true" applyProtection="false">
      <alignment horizontal="right" vertical="center" textRotation="0" wrapText="false" indent="0" shrinkToFit="false"/>
      <protection locked="true" hidden="false"/>
    </xf>
    <xf numFmtId="167" fontId="9" fillId="3" borderId="1" xfId="0" applyFont="true" applyBorder="true" applyAlignment="true" applyProtection="false">
      <alignment horizontal="right" vertical="center" textRotation="0" wrapText="false" indent="0" shrinkToFit="false"/>
      <protection locked="true" hidden="false"/>
    </xf>
    <xf numFmtId="168" fontId="9" fillId="3" borderId="1" xfId="0" applyFont="true" applyBorder="true" applyAlignment="true" applyProtection="false">
      <alignment horizontal="right" vertical="center" textRotation="0" wrapText="false" indent="0" shrinkToFit="false"/>
      <protection locked="true" hidden="false"/>
    </xf>
    <xf numFmtId="168" fontId="18" fillId="2" borderId="1" xfId="0" applyFont="true" applyBorder="true" applyAlignment="true" applyProtection="false">
      <alignment horizontal="right" vertical="center" textRotation="0" wrapText="false" indent="0" shrinkToFit="false"/>
      <protection locked="true" hidden="false"/>
    </xf>
    <xf numFmtId="169" fontId="7" fillId="0" borderId="1" xfId="0" applyFont="true" applyBorder="true" applyAlignment="true" applyProtection="false">
      <alignment horizontal="right" vertical="center" textRotation="0" wrapText="false" indent="0" shrinkToFit="false"/>
      <protection locked="true" hidden="false"/>
    </xf>
    <xf numFmtId="168" fontId="10" fillId="0" borderId="1" xfId="0" applyFont="true" applyBorder="true" applyAlignment="true" applyProtection="false">
      <alignment horizontal="right" vertical="center" textRotation="0" wrapText="false" indent="0" shrinkToFit="false"/>
      <protection locked="true" hidden="false"/>
    </xf>
    <xf numFmtId="168" fontId="12" fillId="4" borderId="1" xfId="0" applyFont="true" applyBorder="true" applyAlignment="true" applyProtection="false">
      <alignment horizontal="right" vertical="center" textRotation="0" wrapText="fals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7" fontId="7" fillId="0" borderId="1" xfId="0" applyFont="true" applyBorder="true" applyAlignment="true" applyProtection="false">
      <alignment horizontal="right" vertical="center" textRotation="0" wrapText="false" indent="0" shrinkToFit="false"/>
      <protection locked="true" hidden="false"/>
    </xf>
    <xf numFmtId="164" fontId="19" fillId="7" borderId="1" xfId="0" applyFont="true" applyBorder="true" applyAlignment="true" applyProtection="false">
      <alignment horizontal="right" vertical="center" textRotation="0" wrapText="false" indent="0" shrinkToFit="false"/>
      <protection locked="true" hidden="false"/>
    </xf>
    <xf numFmtId="165" fontId="12" fillId="8" borderId="1" xfId="0" applyFont="true" applyBorder="true" applyAlignment="true" applyProtection="false">
      <alignment horizontal="right" vertical="center" textRotation="0" wrapText="false" indent="0"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64" fontId="16" fillId="0" borderId="1" xfId="0" applyFont="true" applyBorder="true" applyAlignment="true" applyProtection="false">
      <alignment horizontal="center" vertical="center" textRotation="0" wrapText="false" indent="0" shrinkToFit="false"/>
      <protection locked="true" hidden="false"/>
    </xf>
    <xf numFmtId="167" fontId="12" fillId="8" borderId="1" xfId="0" applyFont="true" applyBorder="true" applyAlignment="true" applyProtection="false">
      <alignment horizontal="right" vertical="center" textRotation="0" wrapText="false" indent="0" shrinkToFit="false"/>
      <protection locked="true" hidden="false"/>
    </xf>
    <xf numFmtId="168" fontId="7" fillId="0" borderId="1" xfId="0" applyFont="true" applyBorder="true" applyAlignment="true" applyProtection="false">
      <alignment horizontal="right" vertical="center" textRotation="0" wrapText="false" indent="0" shrinkToFit="false"/>
      <protection locked="true" hidden="false"/>
    </xf>
    <xf numFmtId="168" fontId="12" fillId="8" borderId="1"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70" fontId="12" fillId="4" borderId="1" xfId="0" applyFont="true" applyBorder="true" applyAlignment="true" applyProtection="false">
      <alignment horizontal="right" vertical="center" textRotation="0" wrapText="false" indent="0" shrinkToFit="false"/>
      <protection locked="true" hidden="false"/>
    </xf>
    <xf numFmtId="166" fontId="18" fillId="2" borderId="1" xfId="0" applyFont="true" applyBorder="true" applyAlignment="true" applyProtection="false">
      <alignment horizontal="right" vertical="center" textRotation="0" wrapText="false" indent="0" shrinkToFit="false"/>
      <protection locked="true" hidden="false"/>
    </xf>
    <xf numFmtId="164" fontId="20" fillId="2" borderId="0" xfId="0" applyFont="true" applyBorder="true" applyAlignment="true" applyProtection="false">
      <alignment horizontal="left" vertical="center" textRotation="0" wrapText="false" indent="0" shrinkToFit="false"/>
      <protection locked="true" hidden="false"/>
    </xf>
    <xf numFmtId="166" fontId="10" fillId="8" borderId="1" xfId="0" applyFont="true" applyBorder="true" applyAlignment="true" applyProtection="false">
      <alignment horizontal="right" vertical="center" textRotation="0" wrapText="false" indent="0" shrinkToFit="false"/>
      <protection locked="true" hidden="false"/>
    </xf>
    <xf numFmtId="166" fontId="15" fillId="2" borderId="1" xfId="0" applyFont="true" applyBorder="true" applyAlignment="true" applyProtection="false">
      <alignment horizontal="center" vertical="center" textRotation="0" wrapText="false" indent="0" shrinkToFit="false"/>
      <protection locked="true" hidden="false"/>
    </xf>
    <xf numFmtId="166" fontId="12" fillId="8" borderId="1" xfId="0" applyFont="true" applyBorder="true" applyAlignment="true" applyProtection="false">
      <alignment horizontal="right" vertical="center" textRotation="0" wrapText="false" indent="0" shrinkToFit="false"/>
      <protection locked="true" hidden="false"/>
    </xf>
    <xf numFmtId="164" fontId="16" fillId="9"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66534"/>
      <rgbColor rgb="FFC0C0C0"/>
      <rgbColor rgb="FF808080"/>
      <rgbColor rgb="FF9999FF"/>
      <rgbColor rgb="FF9C27B0"/>
      <rgbColor rgb="FFFFFACD"/>
      <rgbColor rgb="FFE6E8ED"/>
      <rgbColor rgb="FF660066"/>
      <rgbColor rgb="FFFF8080"/>
      <rgbColor rgb="FF0070C0"/>
      <rgbColor rgb="FFFFFBE9"/>
      <rgbColor rgb="FF000080"/>
      <rgbColor rgb="FFFF00FF"/>
      <rgbColor rgb="FFFFFF00"/>
      <rgbColor rgb="FF00FFFF"/>
      <rgbColor rgb="FF800080"/>
      <rgbColor rgb="FF800000"/>
      <rgbColor rgb="FF008080"/>
      <rgbColor rgb="FF0000FF"/>
      <rgbColor rgb="FF00CCFF"/>
      <rgbColor rgb="FFF7F9FC"/>
      <rgbColor rgb="FFE2F5E2"/>
      <rgbColor rgb="FFFFF8E1"/>
      <rgbColor rgb="FF99CCFF"/>
      <rgbColor rgb="FFFF99CC"/>
      <rgbColor rgb="FFCC99FF"/>
      <rgbColor rgb="FFFCE8EA"/>
      <rgbColor rgb="FF3366FF"/>
      <rgbColor rgb="FF33CCCC"/>
      <rgbColor rgb="FF99CC00"/>
      <rgbColor rgb="FFF8C10B"/>
      <rgbColor rgb="FFFF9900"/>
      <rgbColor rgb="FFFF6B35"/>
      <rgbColor rgb="FF666666"/>
      <rgbColor rgb="FF969696"/>
      <rgbColor rgb="FF003366"/>
      <rgbColor rgb="FF16A34A"/>
      <rgbColor rgb="FF0B1020"/>
      <rgbColor rgb="FF333300"/>
      <rgbColor rgb="FF8A2018"/>
      <rgbColor rgb="FF993366"/>
      <rgbColor rgb="FF333399"/>
      <rgbColor rgb="FF55555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5"/>
  </cols>
  <sheetData>
    <row r="1" customFormat="false" ht="19.5" hidden="false" customHeight="true" outlineLevel="0" collapsed="false">
      <c r="A1" s="2" t="s">
        <v>0</v>
      </c>
      <c r="B1" s="2"/>
    </row>
    <row r="2" customFormat="false" ht="19.5" hidden="false" customHeight="true" outlineLevel="0" collapsed="false">
      <c r="A2" s="2"/>
      <c r="B2" s="2"/>
    </row>
    <row r="3" customFormat="false" ht="18" hidden="false" customHeight="true" outlineLevel="0" collapsed="false">
      <c r="A3" s="3" t="s">
        <v>1</v>
      </c>
      <c r="B3" s="3"/>
    </row>
    <row r="4" customFormat="false" ht="7.5" hidden="false" customHeight="true" outlineLevel="0" collapsed="false"/>
    <row r="5" customFormat="false" ht="21.75" hidden="false" customHeight="true" outlineLevel="0" collapsed="false">
      <c r="B5" s="4" t="s">
        <v>2</v>
      </c>
    </row>
    <row r="6" customFormat="false" ht="63.75" hidden="false" customHeight="true" outlineLevel="0" collapsed="false">
      <c r="B6" s="5" t="s">
        <v>3</v>
      </c>
    </row>
    <row r="7" customFormat="false" ht="7.5" hidden="false" customHeight="true" outlineLevel="0" collapsed="false"/>
    <row r="8" customFormat="false" ht="21.75" hidden="false" customHeight="true" outlineLevel="0" collapsed="false">
      <c r="B8" s="6" t="s">
        <v>4</v>
      </c>
    </row>
    <row r="9" customFormat="false" ht="31.5" hidden="false" customHeight="true" outlineLevel="0" collapsed="false">
      <c r="B9" s="5" t="s">
        <v>5</v>
      </c>
    </row>
    <row r="10" customFormat="false" ht="7.5" hidden="false" customHeight="true" outlineLevel="0" collapsed="false"/>
    <row r="11" customFormat="false" ht="21.75" hidden="false" customHeight="true" outlineLevel="0" collapsed="false">
      <c r="B11" s="6" t="s">
        <v>6</v>
      </c>
    </row>
    <row r="12" customFormat="false" ht="48" hidden="false" customHeight="true" outlineLevel="0" collapsed="false">
      <c r="B12" s="5" t="s">
        <v>7</v>
      </c>
    </row>
    <row r="13" customFormat="false" ht="7.5" hidden="false" customHeight="true" outlineLevel="0" collapsed="false"/>
    <row r="14" customFormat="false" ht="21.75" hidden="false" customHeight="true" outlineLevel="0" collapsed="false">
      <c r="B14" s="6" t="s">
        <v>8</v>
      </c>
    </row>
    <row r="15" customFormat="false" ht="48" hidden="false" customHeight="true" outlineLevel="0" collapsed="false">
      <c r="B15" s="5" t="s">
        <v>9</v>
      </c>
    </row>
    <row r="16" customFormat="false" ht="7.5" hidden="false" customHeight="true" outlineLevel="0" collapsed="false"/>
    <row r="17" customFormat="false" ht="21.75" hidden="false" customHeight="true" outlineLevel="0" collapsed="false">
      <c r="B17" s="6" t="s">
        <v>10</v>
      </c>
    </row>
    <row r="18" customFormat="false" ht="48" hidden="false" customHeight="true" outlineLevel="0" collapsed="false">
      <c r="B18" s="5" t="s">
        <v>11</v>
      </c>
    </row>
    <row r="19" customFormat="false" ht="7.5" hidden="false" customHeight="true" outlineLevel="0" collapsed="false"/>
    <row r="20" customFormat="false" ht="21.75" hidden="false" customHeight="true" outlineLevel="0" collapsed="false">
      <c r="B20" s="6" t="s">
        <v>12</v>
      </c>
    </row>
    <row r="21" customFormat="false" ht="48" hidden="false" customHeight="true" outlineLevel="0" collapsed="false">
      <c r="B21" s="5" t="s">
        <v>13</v>
      </c>
    </row>
    <row r="22" customFormat="false" ht="7.5" hidden="false" customHeight="true" outlineLevel="0" collapsed="false"/>
    <row r="23" customFormat="false" ht="31.5" hidden="false" customHeight="true" outlineLevel="0" collapsed="false">
      <c r="B23" s="5" t="s">
        <v>14</v>
      </c>
    </row>
    <row r="24" customFormat="false" ht="7.5" hidden="false" customHeight="true" outlineLevel="0" collapsed="false"/>
    <row r="26" customFormat="false" ht="21.75" hidden="false" customHeight="true" outlineLevel="0" collapsed="false">
      <c r="B26" s="4" t="s">
        <v>15</v>
      </c>
    </row>
    <row r="27" customFormat="false" ht="19.5" hidden="false" customHeight="true" outlineLevel="0" collapsed="false">
      <c r="A27" s="7" t="s">
        <v>16</v>
      </c>
      <c r="B27" s="8" t="s">
        <v>17</v>
      </c>
    </row>
    <row r="28" customFormat="false" ht="19.5" hidden="false" customHeight="true" outlineLevel="0" collapsed="false">
      <c r="A28" s="9" t="s">
        <v>18</v>
      </c>
      <c r="B28" s="8" t="s">
        <v>19</v>
      </c>
    </row>
    <row r="29" customFormat="false" ht="19.5" hidden="false" customHeight="true" outlineLevel="0" collapsed="false">
      <c r="A29" s="10" t="s">
        <v>20</v>
      </c>
      <c r="B29" s="8" t="s">
        <v>21</v>
      </c>
    </row>
    <row r="30" customFormat="false" ht="19.5" hidden="false" customHeight="true" outlineLevel="0" collapsed="false">
      <c r="A30" s="11" t="s">
        <v>22</v>
      </c>
      <c r="B30" s="8" t="s">
        <v>23</v>
      </c>
    </row>
    <row r="31" customFormat="false" ht="19.5" hidden="false" customHeight="true" outlineLevel="0" collapsed="false">
      <c r="A31" s="12" t="s">
        <v>24</v>
      </c>
      <c r="B31" s="8" t="s">
        <v>25</v>
      </c>
    </row>
    <row r="32" customFormat="false" ht="19.5" hidden="false" customHeight="true" outlineLevel="0" collapsed="false">
      <c r="A32" s="13" t="s">
        <v>26</v>
      </c>
      <c r="B32" s="8" t="s">
        <v>27</v>
      </c>
    </row>
    <row r="33" customFormat="false" ht="19.5" hidden="false" customHeight="true" outlineLevel="0" collapsed="false">
      <c r="A33" s="14" t="s">
        <v>28</v>
      </c>
      <c r="B33" s="8" t="s">
        <v>29</v>
      </c>
    </row>
    <row r="36" customFormat="false" ht="21.75" hidden="false" customHeight="true" outlineLevel="0" collapsed="false">
      <c r="B36" s="4" t="s">
        <v>30</v>
      </c>
    </row>
    <row r="37" customFormat="false" ht="63.75" hidden="false" customHeight="true" outlineLevel="0" collapsed="false">
      <c r="B37" s="5" t="s">
        <v>31</v>
      </c>
    </row>
    <row r="38" customFormat="false" ht="48" hidden="false" customHeight="true" outlineLevel="0" collapsed="false">
      <c r="B38" s="5" t="s">
        <v>32</v>
      </c>
    </row>
    <row r="39" customFormat="false" ht="63.75" hidden="false" customHeight="true" outlineLevel="0" collapsed="false">
      <c r="B39" s="5" t="s">
        <v>33</v>
      </c>
    </row>
    <row r="40" customFormat="false" ht="48" hidden="false" customHeight="true" outlineLevel="0" collapsed="false">
      <c r="B40" s="5" t="s">
        <v>34</v>
      </c>
    </row>
    <row r="41" customFormat="false" ht="48" hidden="false" customHeight="true" outlineLevel="0" collapsed="false">
      <c r="B41" s="5" t="s">
        <v>35</v>
      </c>
    </row>
  </sheetData>
  <mergeCells count="2">
    <mergeCell ref="A1:B2"/>
    <mergeCell ref="A3:B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A34A"/>
    <pageSetUpPr fitToPage="false"/>
  </sheetPr>
  <dimension ref="A1:D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3" min="2" style="1" width="14"/>
    <col collapsed="false" customWidth="true" hidden="false" outlineLevel="0" max="4" min="4" style="1" width="32"/>
  </cols>
  <sheetData>
    <row r="1" customFormat="false" ht="18" hidden="false" customHeight="true" outlineLevel="0" collapsed="false">
      <c r="A1" s="2" t="s">
        <v>36</v>
      </c>
      <c r="B1" s="2"/>
      <c r="C1" s="2"/>
      <c r="D1" s="2"/>
    </row>
    <row r="2" customFormat="false" ht="18" hidden="false" customHeight="true" outlineLevel="0" collapsed="false">
      <c r="A2" s="2"/>
      <c r="B2" s="2"/>
      <c r="C2" s="2"/>
      <c r="D2" s="2"/>
    </row>
    <row r="3" customFormat="false" ht="7.5" hidden="false" customHeight="true" outlineLevel="0" collapsed="false"/>
    <row r="4" customFormat="false" ht="21.75" hidden="false" customHeight="true" outlineLevel="0" collapsed="false">
      <c r="A4" s="15" t="s">
        <v>37</v>
      </c>
      <c r="B4" s="16" t="s">
        <v>38</v>
      </c>
      <c r="C4" s="16" t="s">
        <v>39</v>
      </c>
      <c r="D4" s="15" t="s">
        <v>40</v>
      </c>
    </row>
    <row r="5" customFormat="false" ht="21.75" hidden="false" customHeight="true" outlineLevel="0" collapsed="false">
      <c r="A5" s="17" t="s">
        <v>41</v>
      </c>
      <c r="B5" s="17"/>
      <c r="C5" s="17"/>
      <c r="D5" s="17"/>
    </row>
    <row r="6" customFormat="false" ht="18" hidden="false" customHeight="true" outlineLevel="0" collapsed="false">
      <c r="A6" s="18" t="s">
        <v>42</v>
      </c>
      <c r="B6" s="19" t="n">
        <v>3000</v>
      </c>
      <c r="C6" s="19" t="n">
        <v>1295</v>
      </c>
      <c r="D6" s="20" t="s">
        <v>43</v>
      </c>
    </row>
    <row r="7" customFormat="false" ht="18" hidden="false" customHeight="true" outlineLevel="0" collapsed="false">
      <c r="A7" s="18" t="s">
        <v>44</v>
      </c>
      <c r="B7" s="19" t="n">
        <v>600</v>
      </c>
      <c r="C7" s="19" t="n">
        <v>181</v>
      </c>
      <c r="D7" s="20" t="s">
        <v>45</v>
      </c>
    </row>
    <row r="8" customFormat="false" ht="18" hidden="false" customHeight="true" outlineLevel="0" collapsed="false">
      <c r="A8" s="21" t="s">
        <v>46</v>
      </c>
      <c r="B8" s="22" t="n">
        <f aca="false">B7/B6</f>
        <v>0.2</v>
      </c>
      <c r="C8" s="22" t="n">
        <f aca="false">C7/C6</f>
        <v>0.13976833976834</v>
      </c>
      <c r="D8" s="20" t="s">
        <v>47</v>
      </c>
    </row>
    <row r="9" customFormat="false" ht="18" hidden="false" customHeight="true" outlineLevel="0" collapsed="false">
      <c r="A9" s="8" t="s">
        <v>48</v>
      </c>
      <c r="B9" s="19" t="n">
        <v>120</v>
      </c>
      <c r="C9" s="19" t="n">
        <v>51</v>
      </c>
      <c r="D9" s="20" t="s">
        <v>49</v>
      </c>
    </row>
    <row r="10" customFormat="false" ht="18" hidden="false" customHeight="true" outlineLevel="0" collapsed="false">
      <c r="A10" s="23" t="s">
        <v>50</v>
      </c>
      <c r="B10" s="24" t="n">
        <f aca="false">B7-B9</f>
        <v>480</v>
      </c>
      <c r="C10" s="24" t="n">
        <f aca="false">C7-C9</f>
        <v>130</v>
      </c>
      <c r="D10" s="20" t="s">
        <v>51</v>
      </c>
    </row>
    <row r="11" customFormat="false" ht="18" hidden="false" customHeight="true" outlineLevel="0" collapsed="false">
      <c r="A11" s="8" t="s">
        <v>52</v>
      </c>
      <c r="B11" s="19" t="n">
        <v>25</v>
      </c>
      <c r="C11" s="19" t="n">
        <v>11</v>
      </c>
      <c r="D11" s="20" t="s">
        <v>53</v>
      </c>
    </row>
    <row r="12" customFormat="false" ht="18" hidden="false" customHeight="true" outlineLevel="0" collapsed="false">
      <c r="A12" s="8" t="s">
        <v>54</v>
      </c>
      <c r="B12" s="25" t="n">
        <f aca="false">B10-B11</f>
        <v>455</v>
      </c>
      <c r="C12" s="25" t="n">
        <f aca="false">C10-C11</f>
        <v>119</v>
      </c>
    </row>
    <row r="13" customFormat="false" ht="18" hidden="false" customHeight="true" outlineLevel="0" collapsed="false">
      <c r="A13" s="8" t="s">
        <v>55</v>
      </c>
      <c r="B13" s="26" t="n">
        <v>0.25</v>
      </c>
      <c r="C13" s="26" t="n">
        <v>0.25</v>
      </c>
      <c r="D13" s="20" t="s">
        <v>56</v>
      </c>
    </row>
    <row r="14" customFormat="false" ht="18" hidden="false" customHeight="true" outlineLevel="0" collapsed="false">
      <c r="A14" s="21" t="s">
        <v>57</v>
      </c>
      <c r="B14" s="25" t="n">
        <f aca="false">B12*B13</f>
        <v>113.75</v>
      </c>
      <c r="C14" s="25" t="n">
        <f aca="false">C12*C13</f>
        <v>29.75</v>
      </c>
    </row>
    <row r="15" customFormat="false" ht="24" hidden="false" customHeight="true" outlineLevel="0" collapsed="false">
      <c r="A15" s="27" t="s">
        <v>58</v>
      </c>
      <c r="B15" s="28" t="n">
        <f aca="false">B12-B14</f>
        <v>341.25</v>
      </c>
      <c r="C15" s="28" t="n">
        <f aca="false">C12-C14</f>
        <v>89.25</v>
      </c>
      <c r="D15" s="20" t="s">
        <v>59</v>
      </c>
    </row>
    <row r="17" customFormat="false" ht="21.75" hidden="false" customHeight="true" outlineLevel="0" collapsed="false">
      <c r="A17" s="17" t="s">
        <v>60</v>
      </c>
      <c r="B17" s="17"/>
      <c r="C17" s="17"/>
      <c r="D17" s="17"/>
    </row>
    <row r="18" customFormat="false" ht="18" hidden="false" customHeight="true" outlineLevel="0" collapsed="false">
      <c r="A18" s="18" t="s">
        <v>61</v>
      </c>
      <c r="B18" s="29" t="n">
        <v>100</v>
      </c>
      <c r="C18" s="29" t="n">
        <v>50</v>
      </c>
      <c r="D18" s="20" t="s">
        <v>62</v>
      </c>
    </row>
    <row r="19" customFormat="false" ht="18" hidden="false" customHeight="true" outlineLevel="0" collapsed="false">
      <c r="A19" s="18" t="s">
        <v>63</v>
      </c>
      <c r="B19" s="30" t="n">
        <v>50</v>
      </c>
      <c r="C19" s="30" t="n">
        <v>32</v>
      </c>
      <c r="D19" s="20" t="s">
        <v>64</v>
      </c>
    </row>
    <row r="20" customFormat="false" ht="18" hidden="false" customHeight="true" outlineLevel="0" collapsed="false">
      <c r="A20" s="23" t="s">
        <v>65</v>
      </c>
      <c r="B20" s="24" t="n">
        <f aca="false">B18*B19</f>
        <v>5000</v>
      </c>
      <c r="C20" s="24" t="n">
        <f aca="false">C18*C19</f>
        <v>1600</v>
      </c>
      <c r="D20" s="20" t="s">
        <v>66</v>
      </c>
    </row>
    <row r="21" customFormat="false" ht="24" hidden="false" customHeight="true" outlineLevel="0" collapsed="false">
      <c r="A21" s="27" t="s">
        <v>67</v>
      </c>
      <c r="B21" s="31" t="n">
        <f aca="false">B15/B18</f>
        <v>3.4125</v>
      </c>
      <c r="C21" s="31" t="n">
        <f aca="false">C15/C18</f>
        <v>1.785</v>
      </c>
      <c r="D21" s="20" t="s">
        <v>68</v>
      </c>
    </row>
    <row r="22" customFormat="false" ht="18" hidden="false" customHeight="true" outlineLevel="0" collapsed="false">
      <c r="A22" s="21" t="s">
        <v>69</v>
      </c>
      <c r="B22" s="32" t="n">
        <f aca="false">B19/B21</f>
        <v>14.6520146520147</v>
      </c>
      <c r="C22" s="32" t="n">
        <f aca="false">C19/C21</f>
        <v>17.9271708683473</v>
      </c>
      <c r="D22" s="20" t="s">
        <v>70</v>
      </c>
    </row>
    <row r="24" customFormat="false" ht="21.75" hidden="false" customHeight="true" outlineLevel="0" collapsed="false">
      <c r="A24" s="17" t="s">
        <v>71</v>
      </c>
      <c r="B24" s="17"/>
      <c r="C24" s="17"/>
      <c r="D24" s="17"/>
    </row>
    <row r="25" customFormat="false" ht="18" hidden="false" customHeight="true" outlineLevel="0" collapsed="false">
      <c r="A25" s="8" t="s">
        <v>72</v>
      </c>
      <c r="B25" s="19" t="n">
        <v>600</v>
      </c>
      <c r="C25" s="19" t="n">
        <v>80</v>
      </c>
      <c r="D25" s="20" t="s">
        <v>73</v>
      </c>
    </row>
    <row r="26" customFormat="false" ht="18" hidden="false" customHeight="true" outlineLevel="0" collapsed="false">
      <c r="A26" s="8" t="s">
        <v>74</v>
      </c>
      <c r="B26" s="19" t="n">
        <v>500</v>
      </c>
      <c r="C26" s="19" t="n">
        <v>200</v>
      </c>
      <c r="D26" s="20" t="s">
        <v>75</v>
      </c>
    </row>
  </sheetData>
  <mergeCells count="4">
    <mergeCell ref="A1:D2"/>
    <mergeCell ref="A5:D5"/>
    <mergeCell ref="A17:D17"/>
    <mergeCell ref="A24:D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C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2" min="2" style="1" width="16"/>
    <col collapsed="false" customWidth="true" hidden="false" outlineLevel="0" max="3" min="3" style="1" width="36"/>
  </cols>
  <sheetData>
    <row r="1" customFormat="false" ht="18" hidden="false" customHeight="true" outlineLevel="0" collapsed="false">
      <c r="A1" s="2" t="s">
        <v>76</v>
      </c>
      <c r="B1" s="2"/>
      <c r="C1" s="2"/>
    </row>
    <row r="2" customFormat="false" ht="18" hidden="false" customHeight="true" outlineLevel="0" collapsed="false">
      <c r="A2" s="2"/>
      <c r="B2" s="2"/>
      <c r="C2" s="2"/>
    </row>
    <row r="3" customFormat="false" ht="7.5" hidden="false" customHeight="true" outlineLevel="0" collapsed="false"/>
    <row r="4" customFormat="false" ht="21.75" hidden="false" customHeight="true" outlineLevel="0" collapsed="false">
      <c r="A4" s="17" t="s">
        <v>77</v>
      </c>
      <c r="B4" s="17"/>
      <c r="C4" s="17"/>
    </row>
    <row r="5" customFormat="false" ht="18" hidden="false" customHeight="true" outlineLevel="0" collapsed="false">
      <c r="A5" s="8" t="s">
        <v>78</v>
      </c>
      <c r="B5" s="33" t="n">
        <f aca="false">Standalone!$C$19</f>
        <v>32</v>
      </c>
      <c r="C5" s="20" t="s">
        <v>64</v>
      </c>
    </row>
    <row r="6" customFormat="false" ht="18" hidden="false" customHeight="true" outlineLevel="0" collapsed="false">
      <c r="A6" s="18" t="s">
        <v>79</v>
      </c>
      <c r="B6" s="26" t="n">
        <v>0.25</v>
      </c>
      <c r="C6" s="20" t="s">
        <v>80</v>
      </c>
    </row>
    <row r="7" customFormat="false" ht="18" hidden="false" customHeight="true" outlineLevel="0" collapsed="false">
      <c r="A7" s="23" t="s">
        <v>81</v>
      </c>
      <c r="B7" s="34" t="n">
        <f aca="false">B5*(1+B6)</f>
        <v>40</v>
      </c>
      <c r="C7" s="20" t="s">
        <v>82</v>
      </c>
    </row>
    <row r="8" customFormat="false" ht="24" hidden="false" customHeight="true" outlineLevel="0" collapsed="false">
      <c r="A8" s="27" t="s">
        <v>83</v>
      </c>
      <c r="B8" s="28" t="n">
        <f aca="false">B7*Standalone!$C$18</f>
        <v>2000</v>
      </c>
      <c r="C8" s="20" t="s">
        <v>84</v>
      </c>
    </row>
    <row r="9" customFormat="false" ht="18" hidden="false" customHeight="true" outlineLevel="0" collapsed="false">
      <c r="A9" s="8" t="s">
        <v>85</v>
      </c>
      <c r="B9" s="35" t="n">
        <f aca="false">Standalone!$C$26</f>
        <v>200</v>
      </c>
      <c r="C9" s="20" t="s">
        <v>86</v>
      </c>
    </row>
    <row r="10" customFormat="false" ht="18" hidden="false" customHeight="true" outlineLevel="0" collapsed="false">
      <c r="A10" s="8" t="s">
        <v>87</v>
      </c>
      <c r="B10" s="35" t="n">
        <f aca="false">Standalone!$C$25</f>
        <v>80</v>
      </c>
      <c r="C10" s="20" t="s">
        <v>88</v>
      </c>
    </row>
    <row r="11" customFormat="false" ht="24" hidden="false" customHeight="true" outlineLevel="0" collapsed="false">
      <c r="A11" s="27" t="s">
        <v>89</v>
      </c>
      <c r="B11" s="28" t="n">
        <f aca="false">B8+B9-B10</f>
        <v>2120</v>
      </c>
      <c r="C11" s="20" t="s">
        <v>90</v>
      </c>
    </row>
    <row r="12" customFormat="false" ht="18" hidden="false" customHeight="true" outlineLevel="0" collapsed="false">
      <c r="A12" s="21" t="s">
        <v>91</v>
      </c>
      <c r="B12" s="32" t="n">
        <f aca="false">B11/Standalone!$C$7</f>
        <v>11.7127071823204</v>
      </c>
      <c r="C12" s="20" t="s">
        <v>92</v>
      </c>
    </row>
    <row r="14" customFormat="false" ht="21.75" hidden="false" customHeight="true" outlineLevel="0" collapsed="false">
      <c r="A14" s="17" t="s">
        <v>93</v>
      </c>
      <c r="B14" s="17"/>
      <c r="C14" s="17"/>
    </row>
    <row r="15" customFormat="false" ht="18" hidden="false" customHeight="true" outlineLevel="0" collapsed="false">
      <c r="A15" s="8" t="s">
        <v>94</v>
      </c>
      <c r="B15" s="19" t="n">
        <v>50</v>
      </c>
      <c r="C15" s="20" t="s">
        <v>95</v>
      </c>
    </row>
    <row r="16" customFormat="false" ht="18" hidden="false" customHeight="true" outlineLevel="0" collapsed="false">
      <c r="A16" s="21" t="s">
        <v>96</v>
      </c>
      <c r="B16" s="26" t="n">
        <v>0.3</v>
      </c>
      <c r="C16" s="20" t="s">
        <v>97</v>
      </c>
    </row>
    <row r="17" customFormat="false" ht="18" hidden="false" customHeight="true" outlineLevel="0" collapsed="false">
      <c r="A17" s="8" t="s">
        <v>98</v>
      </c>
      <c r="B17" s="19" t="n">
        <v>80</v>
      </c>
      <c r="C17" s="20" t="s">
        <v>99</v>
      </c>
    </row>
    <row r="18" customFormat="false" ht="18" hidden="false" customHeight="true" outlineLevel="0" collapsed="false">
      <c r="A18" s="23" t="s">
        <v>100</v>
      </c>
      <c r="B18" s="24" t="n">
        <f aca="false">B15*B16+B17</f>
        <v>95</v>
      </c>
      <c r="C18" s="20" t="s">
        <v>101</v>
      </c>
    </row>
    <row r="19" customFormat="false" ht="18" hidden="false" customHeight="true" outlineLevel="0" collapsed="false">
      <c r="A19" s="8" t="s">
        <v>102</v>
      </c>
      <c r="B19" s="26" t="n">
        <v>0.3</v>
      </c>
      <c r="C19" s="20" t="s">
        <v>103</v>
      </c>
    </row>
    <row r="20" customFormat="false" ht="24" hidden="false" customHeight="true" outlineLevel="0" collapsed="false">
      <c r="A20" s="27" t="s">
        <v>104</v>
      </c>
      <c r="B20" s="28" t="n">
        <f aca="false">B18*(1-B19)</f>
        <v>66.5</v>
      </c>
      <c r="C20" s="20" t="s">
        <v>105</v>
      </c>
    </row>
    <row r="22" customFormat="false" ht="21.75" hidden="false" customHeight="true" outlineLevel="0" collapsed="false">
      <c r="A22" s="17" t="s">
        <v>106</v>
      </c>
      <c r="B22" s="17"/>
      <c r="C22" s="17"/>
    </row>
    <row r="23" customFormat="false" ht="18" hidden="false" customHeight="true" outlineLevel="0" collapsed="false">
      <c r="A23" s="8" t="s">
        <v>107</v>
      </c>
      <c r="B23" s="19" t="n">
        <v>60</v>
      </c>
      <c r="C23" s="20" t="s">
        <v>108</v>
      </c>
    </row>
  </sheetData>
  <mergeCells count="4">
    <mergeCell ref="A1:C2"/>
    <mergeCell ref="A4:C4"/>
    <mergeCell ref="A14:C14"/>
    <mergeCell ref="A22:C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B35"/>
    <pageSetUpPr fitToPage="false"/>
  </sheetPr>
  <dimension ref="A1:C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2" min="2" style="1" width="16"/>
    <col collapsed="false" customWidth="true" hidden="false" outlineLevel="0" max="3" min="3" style="1" width="36"/>
  </cols>
  <sheetData>
    <row r="1" customFormat="false" ht="18" hidden="false" customHeight="true" outlineLevel="0" collapsed="false">
      <c r="A1" s="2" t="s">
        <v>109</v>
      </c>
      <c r="B1" s="2"/>
      <c r="C1" s="2"/>
    </row>
    <row r="2" customFormat="false" ht="18" hidden="false" customHeight="true" outlineLevel="0" collapsed="false">
      <c r="A2" s="2"/>
      <c r="B2" s="2"/>
      <c r="C2" s="2"/>
    </row>
    <row r="3" customFormat="false" ht="7.5" hidden="false" customHeight="true" outlineLevel="0" collapsed="false"/>
    <row r="4" customFormat="false" ht="21.75" hidden="false" customHeight="true" outlineLevel="0" collapsed="false">
      <c r="A4" s="17" t="s">
        <v>110</v>
      </c>
      <c r="B4" s="17"/>
      <c r="C4" s="17"/>
    </row>
    <row r="5" customFormat="false" ht="18" hidden="false" customHeight="true" outlineLevel="0" collapsed="false">
      <c r="A5" s="8" t="s">
        <v>111</v>
      </c>
      <c r="B5" s="35" t="n">
        <f aca="false">'Deal Terms'!$B$8</f>
        <v>2000</v>
      </c>
      <c r="C5" s="20" t="s">
        <v>112</v>
      </c>
    </row>
    <row r="6" customFormat="false" ht="18" hidden="false" customHeight="true" outlineLevel="0" collapsed="false">
      <c r="A6" s="8" t="s">
        <v>113</v>
      </c>
      <c r="B6" s="35" t="n">
        <f aca="false">Standalone!$C$26</f>
        <v>200</v>
      </c>
      <c r="C6" s="20" t="s">
        <v>114</v>
      </c>
    </row>
    <row r="7" customFormat="false" ht="18" hidden="false" customHeight="true" outlineLevel="0" collapsed="false">
      <c r="A7" s="8" t="s">
        <v>115</v>
      </c>
      <c r="B7" s="19" t="n">
        <v>30</v>
      </c>
      <c r="C7" s="20" t="s">
        <v>116</v>
      </c>
    </row>
    <row r="8" customFormat="false" ht="24" hidden="false" customHeight="true" outlineLevel="0" collapsed="false">
      <c r="A8" s="27" t="s">
        <v>117</v>
      </c>
      <c r="B8" s="28" t="n">
        <f aca="false">SUM(B5:B7)</f>
        <v>2230</v>
      </c>
      <c r="C8" s="20" t="s">
        <v>118</v>
      </c>
    </row>
    <row r="10" customFormat="false" ht="21.75" hidden="false" customHeight="true" outlineLevel="0" collapsed="false">
      <c r="A10" s="17" t="s">
        <v>119</v>
      </c>
      <c r="B10" s="17"/>
      <c r="C10" s="17"/>
    </row>
    <row r="11" customFormat="false" ht="18" hidden="false" customHeight="true" outlineLevel="0" collapsed="false">
      <c r="A11" s="8" t="s">
        <v>120</v>
      </c>
      <c r="B11" s="19" t="n">
        <v>400</v>
      </c>
      <c r="C11" s="20" t="s">
        <v>121</v>
      </c>
    </row>
    <row r="12" customFormat="false" ht="18" hidden="false" customHeight="true" outlineLevel="0" collapsed="false">
      <c r="A12" s="8" t="s">
        <v>122</v>
      </c>
      <c r="B12" s="19" t="n">
        <v>1500</v>
      </c>
      <c r="C12" s="20" t="s">
        <v>123</v>
      </c>
    </row>
    <row r="13" customFormat="false" ht="18" hidden="false" customHeight="true" outlineLevel="0" collapsed="false">
      <c r="A13" s="21" t="s">
        <v>124</v>
      </c>
      <c r="B13" s="26" t="n">
        <v>0.06</v>
      </c>
      <c r="C13" s="20" t="s">
        <v>125</v>
      </c>
    </row>
    <row r="14" customFormat="false" ht="18" hidden="false" customHeight="true" outlineLevel="0" collapsed="false">
      <c r="A14" s="23" t="s">
        <v>126</v>
      </c>
      <c r="B14" s="24" t="n">
        <f aca="false">B8-B11-B12</f>
        <v>330</v>
      </c>
      <c r="C14" s="20" t="s">
        <v>127</v>
      </c>
    </row>
    <row r="15" customFormat="false" ht="18" hidden="false" customHeight="true" outlineLevel="0" collapsed="false">
      <c r="A15" s="21" t="s">
        <v>128</v>
      </c>
      <c r="B15" s="36" t="n">
        <f aca="false">IF(Standalone!$B$19=0,0,B14/Standalone!$B$19)</f>
        <v>6.6</v>
      </c>
      <c r="C15" s="20" t="s">
        <v>129</v>
      </c>
    </row>
    <row r="16" customFormat="false" ht="24" hidden="false" customHeight="true" outlineLevel="0" collapsed="false">
      <c r="A16" s="27" t="s">
        <v>130</v>
      </c>
      <c r="B16" s="28" t="n">
        <f aca="false">B11+B12+B14</f>
        <v>2230</v>
      </c>
      <c r="C16" s="20" t="s">
        <v>131</v>
      </c>
    </row>
    <row r="18" customFormat="false" ht="21.75" hidden="false" customHeight="true" outlineLevel="0" collapsed="false">
      <c r="A18" s="17" t="s">
        <v>132</v>
      </c>
      <c r="B18" s="17"/>
      <c r="C18" s="17"/>
    </row>
    <row r="19" customFormat="false" ht="18" hidden="false" customHeight="true" outlineLevel="0" collapsed="false">
      <c r="A19" s="21" t="s">
        <v>133</v>
      </c>
      <c r="B19" s="22" t="n">
        <f aca="false">B11/B16</f>
        <v>0.179372197309417</v>
      </c>
    </row>
    <row r="20" customFormat="false" ht="18" hidden="false" customHeight="true" outlineLevel="0" collapsed="false">
      <c r="A20" s="21" t="s">
        <v>134</v>
      </c>
      <c r="B20" s="22" t="n">
        <f aca="false">B12/B16</f>
        <v>0.672645739910314</v>
      </c>
    </row>
    <row r="21" customFormat="false" ht="18" hidden="false" customHeight="true" outlineLevel="0" collapsed="false">
      <c r="A21" s="21" t="s">
        <v>135</v>
      </c>
      <c r="B21" s="22" t="n">
        <f aca="false">B14/B16</f>
        <v>0.147982062780269</v>
      </c>
    </row>
  </sheetData>
  <mergeCells count="4">
    <mergeCell ref="A1:C2"/>
    <mergeCell ref="A4:C4"/>
    <mergeCell ref="A10:C10"/>
    <mergeCell ref="A18:C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8C10B"/>
    <pageSetUpPr fitToPage="false"/>
  </sheetPr>
  <dimension ref="A1:F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5" min="2" style="1" width="14"/>
    <col collapsed="false" customWidth="true" hidden="false" outlineLevel="0" max="6" min="6" style="1" width="32"/>
  </cols>
  <sheetData>
    <row r="1" customFormat="false" ht="18" hidden="false" customHeight="true" outlineLevel="0" collapsed="false">
      <c r="A1" s="2" t="s">
        <v>136</v>
      </c>
      <c r="B1" s="2"/>
      <c r="C1" s="2"/>
      <c r="D1" s="2"/>
      <c r="E1" s="2"/>
      <c r="F1" s="2"/>
    </row>
    <row r="2" customFormat="false" ht="18" hidden="false" customHeight="true" outlineLevel="0" collapsed="false">
      <c r="A2" s="2"/>
      <c r="B2" s="2"/>
      <c r="C2" s="2"/>
      <c r="D2" s="2"/>
      <c r="E2" s="2"/>
      <c r="F2" s="2"/>
    </row>
    <row r="3" customFormat="false" ht="7.5" hidden="false" customHeight="true" outlineLevel="0" collapsed="false"/>
    <row r="4" customFormat="false" ht="21.75" hidden="false" customHeight="true" outlineLevel="0" collapsed="false">
      <c r="A4" s="15" t="s">
        <v>137</v>
      </c>
      <c r="B4" s="16" t="s">
        <v>138</v>
      </c>
      <c r="C4" s="16" t="s">
        <v>139</v>
      </c>
      <c r="D4" s="16" t="s">
        <v>140</v>
      </c>
      <c r="E4" s="37" t="s">
        <v>141</v>
      </c>
      <c r="F4" s="15" t="s">
        <v>40</v>
      </c>
    </row>
    <row r="5" customFormat="false" ht="18" hidden="false" customHeight="true" outlineLevel="0" collapsed="false">
      <c r="A5" s="18" t="s">
        <v>42</v>
      </c>
      <c r="B5" s="35" t="n">
        <f aca="false">Standalone!$B$6</f>
        <v>3000</v>
      </c>
      <c r="C5" s="35" t="n">
        <f aca="false">Standalone!$C$6</f>
        <v>1295</v>
      </c>
      <c r="D5" s="35" t="n">
        <f aca="false">'Deal Terms'!$B$15*(1-'Deal Terms'!$B$19)</f>
        <v>35</v>
      </c>
      <c r="E5" s="38" t="n">
        <f aca="false">B5+C5+D5</f>
        <v>4330</v>
      </c>
      <c r="F5" s="20" t="s">
        <v>142</v>
      </c>
    </row>
    <row r="6" customFormat="false" ht="18" hidden="false" customHeight="true" outlineLevel="0" collapsed="false">
      <c r="A6" s="18" t="s">
        <v>44</v>
      </c>
      <c r="B6" s="35" t="n">
        <f aca="false">Standalone!$B$7</f>
        <v>600</v>
      </c>
      <c r="C6" s="35" t="n">
        <f aca="false">Standalone!$C$7</f>
        <v>181</v>
      </c>
      <c r="D6" s="35" t="n">
        <f aca="false">'Deal Terms'!$B$20-'Deal Terms'!$B$23</f>
        <v>6.5</v>
      </c>
      <c r="E6" s="38" t="n">
        <f aca="false">B6+C6+D6</f>
        <v>787.5</v>
      </c>
      <c r="F6" s="20" t="s">
        <v>143</v>
      </c>
    </row>
    <row r="7" customFormat="false" ht="18" hidden="false" customHeight="true" outlineLevel="0" collapsed="false">
      <c r="A7" s="8" t="s">
        <v>48</v>
      </c>
      <c r="B7" s="35" t="n">
        <f aca="false">Standalone!$B$9</f>
        <v>120</v>
      </c>
      <c r="C7" s="35" t="n">
        <f aca="false">Standalone!$C$9</f>
        <v>51</v>
      </c>
      <c r="D7" s="25" t="n">
        <v>0</v>
      </c>
      <c r="E7" s="38" t="n">
        <f aca="false">B7+C7+D7</f>
        <v>171</v>
      </c>
      <c r="F7" s="20" t="s">
        <v>144</v>
      </c>
    </row>
    <row r="8" customFormat="false" ht="18" hidden="false" customHeight="true" outlineLevel="0" collapsed="false">
      <c r="A8" s="23" t="s">
        <v>50</v>
      </c>
      <c r="B8" s="24" t="n">
        <f aca="false">B6-B7</f>
        <v>480</v>
      </c>
      <c r="C8" s="24" t="n">
        <f aca="false">C6-C7</f>
        <v>130</v>
      </c>
      <c r="D8" s="24" t="n">
        <f aca="false">D6-D7</f>
        <v>6.5</v>
      </c>
      <c r="E8" s="24" t="n">
        <f aca="false">E6-E7</f>
        <v>616.5</v>
      </c>
      <c r="F8" s="20" t="s">
        <v>51</v>
      </c>
    </row>
    <row r="9" customFormat="false" ht="18" hidden="false" customHeight="true" outlineLevel="0" collapsed="false">
      <c r="A9" s="8" t="s">
        <v>52</v>
      </c>
      <c r="B9" s="35" t="n">
        <f aca="false">Standalone!$B$11</f>
        <v>25</v>
      </c>
      <c r="C9" s="35" t="n">
        <f aca="false">Standalone!$C$11</f>
        <v>11</v>
      </c>
      <c r="D9" s="35" t="n">
        <f aca="false">Financing!$B$12*Financing!$B$13+Financing!$B$11*0.02</f>
        <v>98</v>
      </c>
      <c r="E9" s="38" t="n">
        <f aca="false">B9+C9+D9</f>
        <v>134</v>
      </c>
      <c r="F9" s="20" t="s">
        <v>145</v>
      </c>
    </row>
    <row r="10" customFormat="false" ht="18" hidden="false" customHeight="true" outlineLevel="0" collapsed="false">
      <c r="A10" s="23" t="s">
        <v>54</v>
      </c>
      <c r="B10" s="24" t="n">
        <f aca="false">B8-B9</f>
        <v>455</v>
      </c>
      <c r="C10" s="24" t="n">
        <f aca="false">C8-C9</f>
        <v>119</v>
      </c>
      <c r="D10" s="24" t="n">
        <f aca="false">D8-D9</f>
        <v>-91.5</v>
      </c>
      <c r="E10" s="24" t="n">
        <f aca="false">E8-E9</f>
        <v>482.5</v>
      </c>
    </row>
    <row r="11" customFormat="false" ht="18" hidden="false" customHeight="true" outlineLevel="0" collapsed="false">
      <c r="A11" s="8" t="s">
        <v>146</v>
      </c>
      <c r="B11" s="25" t="n">
        <f aca="false">B10*Standalone!$B$13</f>
        <v>113.75</v>
      </c>
      <c r="C11" s="25" t="n">
        <f aca="false">C10*Standalone!$C$13</f>
        <v>29.75</v>
      </c>
      <c r="D11" s="25" t="n">
        <f aca="false">D10*Standalone!$B$13</f>
        <v>-22.875</v>
      </c>
      <c r="E11" s="38" t="n">
        <f aca="false">E10*Standalone!$B$13</f>
        <v>120.625</v>
      </c>
      <c r="F11" s="20" t="s">
        <v>147</v>
      </c>
    </row>
    <row r="12" customFormat="false" ht="24" hidden="false" customHeight="true" outlineLevel="0" collapsed="false">
      <c r="A12" s="27" t="s">
        <v>58</v>
      </c>
      <c r="B12" s="28" t="n">
        <f aca="false">B10-B11</f>
        <v>341.25</v>
      </c>
      <c r="C12" s="28" t="n">
        <f aca="false">C10-C11</f>
        <v>89.25</v>
      </c>
      <c r="D12" s="28" t="n">
        <f aca="false">D10-D11</f>
        <v>-68.625</v>
      </c>
      <c r="E12" s="28" t="n">
        <f aca="false">E10-E11</f>
        <v>361.875</v>
      </c>
      <c r="F12" s="20" t="s">
        <v>59</v>
      </c>
    </row>
    <row r="14" customFormat="false" ht="21.75" hidden="false" customHeight="true" outlineLevel="0" collapsed="false">
      <c r="A14" s="17" t="s">
        <v>148</v>
      </c>
      <c r="B14" s="17"/>
      <c r="C14" s="17"/>
      <c r="D14" s="17"/>
      <c r="E14" s="17"/>
      <c r="F14" s="17"/>
    </row>
    <row r="15" customFormat="false" ht="18" hidden="false" customHeight="true" outlineLevel="0" collapsed="false">
      <c r="A15" s="8" t="s">
        <v>61</v>
      </c>
      <c r="B15" s="39" t="n">
        <f aca="false">Standalone!$B$18</f>
        <v>100</v>
      </c>
      <c r="C15" s="40" t="s">
        <v>149</v>
      </c>
      <c r="D15" s="39" t="n">
        <f aca="false">Financing!$B$15</f>
        <v>6.6</v>
      </c>
      <c r="E15" s="41" t="n">
        <f aca="false">B15+D15</f>
        <v>106.6</v>
      </c>
      <c r="F15" s="20" t="s">
        <v>150</v>
      </c>
    </row>
    <row r="16" customFormat="false" ht="18" hidden="false" customHeight="true" outlineLevel="0" collapsed="false">
      <c r="A16" s="18" t="s">
        <v>67</v>
      </c>
      <c r="B16" s="42" t="n">
        <f aca="false">B12/B15</f>
        <v>3.4125</v>
      </c>
      <c r="C16" s="40" t="s">
        <v>149</v>
      </c>
      <c r="D16" s="40" t="s">
        <v>149</v>
      </c>
      <c r="E16" s="43" t="n">
        <f aca="false">E12/E15</f>
        <v>3.39469981238274</v>
      </c>
      <c r="F16" s="20" t="s">
        <v>68</v>
      </c>
    </row>
    <row r="18" customFormat="false" ht="21.75" hidden="false" customHeight="true" outlineLevel="0" collapsed="false">
      <c r="A18" s="17" t="s">
        <v>151</v>
      </c>
      <c r="B18" s="17"/>
      <c r="C18" s="17"/>
      <c r="D18" s="17"/>
      <c r="E18" s="17"/>
      <c r="F18" s="17"/>
    </row>
    <row r="19" customFormat="false" ht="18" hidden="false" customHeight="true" outlineLevel="0" collapsed="false">
      <c r="A19" s="8" t="s">
        <v>152</v>
      </c>
      <c r="B19" s="33" t="n">
        <f aca="false">Standalone!$B$21</f>
        <v>3.4125</v>
      </c>
      <c r="C19" s="44" t="s">
        <v>153</v>
      </c>
      <c r="D19" s="44"/>
      <c r="E19" s="44"/>
    </row>
    <row r="20" customFormat="false" ht="18" hidden="false" customHeight="true" outlineLevel="0" collapsed="false">
      <c r="A20" s="8" t="s">
        <v>154</v>
      </c>
      <c r="B20" s="42" t="n">
        <f aca="false">E16</f>
        <v>3.39469981238274</v>
      </c>
      <c r="C20" s="44" t="s">
        <v>155</v>
      </c>
      <c r="D20" s="44"/>
      <c r="E20" s="44"/>
    </row>
    <row r="21" customFormat="false" ht="18" hidden="false" customHeight="true" outlineLevel="0" collapsed="false">
      <c r="A21" s="23" t="s">
        <v>156</v>
      </c>
      <c r="B21" s="45" t="n">
        <f aca="false">B20-B19</f>
        <v>-0.0178001876172607</v>
      </c>
      <c r="C21" s="44" t="s">
        <v>157</v>
      </c>
      <c r="D21" s="44"/>
      <c r="E21" s="44"/>
    </row>
    <row r="22" customFormat="false" ht="24" hidden="false" customHeight="true" outlineLevel="0" collapsed="false">
      <c r="A22" s="27" t="s">
        <v>158</v>
      </c>
      <c r="B22" s="46" t="n">
        <f aca="false">IF(B19=0,0,B21/B19)</f>
        <v>-0.00521617219553426</v>
      </c>
      <c r="C22" s="47" t="s">
        <v>159</v>
      </c>
      <c r="D22" s="47"/>
      <c r="E22" s="47"/>
    </row>
  </sheetData>
  <mergeCells count="7">
    <mergeCell ref="A1:F2"/>
    <mergeCell ref="A14:F14"/>
    <mergeCell ref="A18:F18"/>
    <mergeCell ref="C19:E19"/>
    <mergeCell ref="C20:E20"/>
    <mergeCell ref="C21:E21"/>
    <mergeCell ref="C22:E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C27B0"/>
    <pageSetUpPr fitToPage="false"/>
  </sheetPr>
  <dimension ref="A1:H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8"/>
    <col collapsed="false" customWidth="true" hidden="false" outlineLevel="0" max="8" min="2" style="1" width="13"/>
  </cols>
  <sheetData>
    <row r="1" customFormat="false" ht="18" hidden="false" customHeight="true" outlineLevel="0" collapsed="false">
      <c r="A1" s="2" t="s">
        <v>160</v>
      </c>
      <c r="B1" s="2"/>
      <c r="C1" s="2"/>
      <c r="D1" s="2"/>
      <c r="E1" s="2"/>
      <c r="F1" s="2"/>
      <c r="G1" s="2"/>
      <c r="H1" s="2"/>
    </row>
    <row r="2" customFormat="false" ht="18" hidden="false" customHeight="true" outlineLevel="0" collapsed="false">
      <c r="A2" s="2"/>
      <c r="B2" s="2"/>
      <c r="C2" s="2"/>
      <c r="D2" s="2"/>
      <c r="E2" s="2"/>
      <c r="F2" s="2"/>
      <c r="G2" s="2"/>
      <c r="H2" s="2"/>
    </row>
    <row r="3" customFormat="false" ht="7.5" hidden="false" customHeight="true" outlineLevel="0" collapsed="false"/>
    <row r="4" customFormat="false" ht="21.75" hidden="false" customHeight="true" outlineLevel="0" collapsed="false">
      <c r="A4" s="18" t="s">
        <v>161</v>
      </c>
      <c r="B4" s="48" t="n">
        <f aca="false">'Pro Forma'!$B$22</f>
        <v>-0.00521617219553426</v>
      </c>
      <c r="C4" s="44" t="s">
        <v>162</v>
      </c>
      <c r="D4" s="44"/>
      <c r="E4" s="44"/>
      <c r="F4" s="44"/>
      <c r="G4" s="44"/>
      <c r="H4" s="44"/>
    </row>
    <row r="6" customFormat="false" ht="21.75" hidden="false" customHeight="true" outlineLevel="0" collapsed="false">
      <c r="A6" s="17" t="s">
        <v>163</v>
      </c>
      <c r="B6" s="17"/>
      <c r="C6" s="17"/>
      <c r="D6" s="17"/>
      <c r="E6" s="17"/>
      <c r="F6" s="17"/>
      <c r="G6" s="17"/>
      <c r="H6" s="17"/>
    </row>
    <row r="7" customFormat="false" ht="21.75" hidden="false" customHeight="true" outlineLevel="0" collapsed="false">
      <c r="A7" s="12" t="s">
        <v>164</v>
      </c>
      <c r="B7" s="49" t="n">
        <v>0.1</v>
      </c>
      <c r="C7" s="49" t="n">
        <v>0.15</v>
      </c>
      <c r="D7" s="49" t="n">
        <v>0.2</v>
      </c>
      <c r="E7" s="49" t="n">
        <v>0.25</v>
      </c>
      <c r="F7" s="49" t="n">
        <v>0.3</v>
      </c>
      <c r="G7" s="49" t="n">
        <v>0.35</v>
      </c>
      <c r="H7" s="49" t="n">
        <v>0.4</v>
      </c>
    </row>
    <row r="8" customFormat="false" ht="21.75" hidden="false" customHeight="true" outlineLevel="0" collapsed="false">
      <c r="A8" s="49" t="n">
        <v>0</v>
      </c>
      <c r="B8" s="22" t="n">
        <f aca="false">(((Standalone!$B$12+Standalone!$C$12+('Deal Terms'!$B$18*(1-$A8)-'Deal Terms'!$B$23)-(Financing!$B$12*Financing!$B$13+Financing!$B$11*0.02))*(1-Standalone!$B$13))/(Standalone!$B$18+((((1+B$7)*Standalone!$C$19*Standalone!$C$18+Standalone!$C$26+Financing!$B$7)-Financing!$B$11-Financing!$B$12)/Standalone!$B$19)))/Standalone!$B$21-1</f>
        <v>0.103218981411516</v>
      </c>
      <c r="C8" s="22" t="n">
        <f aca="false">(((Standalone!$B$12+Standalone!$C$12+('Deal Terms'!$B$18*(1-$A8)-'Deal Terms'!$B$23)-(Financing!$B$12*Financing!$B$13+Financing!$B$11*0.02))*(1-Standalone!$B$13))/(Standalone!$B$18+((((1+C$7)*Standalone!$C$19*Standalone!$C$18+Standalone!$C$26+Financing!$B$7)-Financing!$B$11-Financing!$B$12)/Standalone!$B$19)))/Standalone!$B$21-1</f>
        <v>0.086147894658533</v>
      </c>
      <c r="D8" s="22" t="n">
        <f aca="false">(((Standalone!$B$12+Standalone!$C$12+('Deal Terms'!$B$18*(1-$A8)-'Deal Terms'!$B$23)-(Financing!$B$12*Financing!$B$13+Financing!$B$11*0.02))*(1-Standalone!$B$13))/(Standalone!$B$18+((((1+D$7)*Standalone!$C$19*Standalone!$C$18+Standalone!$C$26+Financing!$B$7)-Financing!$B$11-Financing!$B$12)/Standalone!$B$19)))/Standalone!$B$21-1</f>
        <v>0.0695970695970696</v>
      </c>
      <c r="E8" s="22" t="n">
        <f aca="false">(((Standalone!$B$12+Standalone!$C$12+('Deal Terms'!$B$18*(1-$A8)-'Deal Terms'!$B$23)-(Financing!$B$12*Financing!$B$13+Financing!$B$11*0.02))*(1-Standalone!$B$13))/(Standalone!$B$18+((((1+E$7)*Standalone!$C$19*Standalone!$C$18+Standalone!$C$26+Financing!$B$7)-Financing!$B$11-Financing!$B$12)/Standalone!$B$19)))/Standalone!$B$21-1</f>
        <v>0.0535430798094965</v>
      </c>
      <c r="F8" s="22" t="n">
        <f aca="false">(((Standalone!$B$12+Standalone!$C$12+('Deal Terms'!$B$18*(1-$A8)-'Deal Terms'!$B$23)-(Financing!$B$12*Financing!$B$13+Financing!$B$11*0.02))*(1-Standalone!$B$13))/(Standalone!$B$18+((((1+F$7)*Standalone!$C$19*Standalone!$C$18+Standalone!$C$26+Financing!$B$7)-Financing!$B$11-Financing!$B$12)/Standalone!$B$19)))/Standalone!$B$21-1</f>
        <v>0.0379638845442911</v>
      </c>
      <c r="G8" s="22" t="n">
        <f aca="false">(((Standalone!$B$12+Standalone!$C$12+('Deal Terms'!$B$18*(1-$A8)-'Deal Terms'!$B$23)-(Financing!$B$12*Financing!$B$13+Financing!$B$11*0.02))*(1-Standalone!$B$13))/(Standalone!$B$18+((((1+G$7)*Standalone!$C$19*Standalone!$C$18+Standalone!$C$26+Financing!$B$7)-Financing!$B$11-Financing!$B$12)/Standalone!$B$19)))/Standalone!$B$21-1</f>
        <v>0.0228387277567605</v>
      </c>
      <c r="H8" s="22" t="n">
        <f aca="false">(((Standalone!$B$12+Standalone!$C$12+('Deal Terms'!$B$18*(1-$A8)-'Deal Terms'!$B$23)-(Financing!$B$12*Financing!$B$13+Financing!$B$11*0.02))*(1-Standalone!$B$13))/(Standalone!$B$18+((((1+H$7)*Standalone!$C$19*Standalone!$C$18+Standalone!$C$26+Financing!$B$7)-Financing!$B$11-Financing!$B$12)/Standalone!$B$19)))/Standalone!$B$21-1</f>
        <v>0.00814804585002049</v>
      </c>
    </row>
    <row r="9" customFormat="false" ht="21.75" hidden="false" customHeight="true" outlineLevel="0" collapsed="false">
      <c r="A9" s="49" t="n">
        <v>0.15</v>
      </c>
      <c r="B9" s="22" t="n">
        <f aca="false">(((Standalone!$B$12+Standalone!$C$12+('Deal Terms'!$B$18*(1-$A9)-'Deal Terms'!$B$23)-(Financing!$B$12*Financing!$B$13+Financing!$B$11*0.02))*(1-Standalone!$B$13))/(Standalone!$B$18+((((1+B$7)*Standalone!$C$19*Standalone!$C$18+Standalone!$C$26+Financing!$B$7)-Financing!$B$11-Financing!$B$12)/Standalone!$B$19)))/Standalone!$B$21-1</f>
        <v>0.0724540685247954</v>
      </c>
      <c r="C9" s="22" t="n">
        <f aca="false">(((Standalone!$B$12+Standalone!$C$12+('Deal Terms'!$B$18*(1-$A9)-'Deal Terms'!$B$23)-(Financing!$B$12*Financing!$B$13+Financing!$B$11*0.02))*(1-Standalone!$B$13))/(Standalone!$B$18+((((1+C$7)*Standalone!$C$19*Standalone!$C$18+Standalone!$C$26+Financing!$B$7)-Financing!$B$11-Financing!$B$12)/Standalone!$B$19)))/Standalone!$B$21-1</f>
        <v>0.0558590345824388</v>
      </c>
      <c r="D9" s="22" t="n">
        <f aca="false">(((Standalone!$B$12+Standalone!$C$12+('Deal Terms'!$B$18*(1-$A9)-'Deal Terms'!$B$23)-(Financing!$B$12*Financing!$B$13+Financing!$B$11*0.02))*(1-Standalone!$B$13))/(Standalone!$B$18+((((1+D$7)*Standalone!$C$19*Standalone!$C$18+Standalone!$C$26+Financing!$B$7)-Financing!$B$11-Financing!$B$12)/Standalone!$B$19)))/Standalone!$B$21-1</f>
        <v>0.0397697540554682</v>
      </c>
      <c r="E9" s="22" t="n">
        <f aca="false">(((Standalone!$B$12+Standalone!$C$12+('Deal Terms'!$B$18*(1-$A9)-'Deal Terms'!$B$23)-(Financing!$B$12*Financing!$B$13+Financing!$B$11*0.02))*(1-Standalone!$B$13))/(Standalone!$B$18+((((1+E$7)*Standalone!$C$19*Standalone!$C$18+Standalone!$C$26+Financing!$B$7)-Financing!$B$11-Financing!$B$12)/Standalone!$B$19)))/Standalone!$B$21-1</f>
        <v>0.024163453806981</v>
      </c>
      <c r="F9" s="22" t="n">
        <f aca="false">(((Standalone!$B$12+Standalone!$C$12+('Deal Terms'!$B$18*(1-$A9)-'Deal Terms'!$B$23)-(Financing!$B$12*Financing!$B$13+Financing!$B$11*0.02))*(1-Standalone!$B$13))/(Standalone!$B$18+((((1+F$7)*Standalone!$C$19*Standalone!$C$18+Standalone!$C$26+Financing!$B$7)-Financing!$B$11-Financing!$B$12)/Standalone!$B$19)))/Standalone!$B$21-1</f>
        <v>0.0090187077248074</v>
      </c>
      <c r="G9" s="22" t="n">
        <f aca="false">(((Standalone!$B$12+Standalone!$C$12+('Deal Terms'!$B$18*(1-$A9)-'Deal Terms'!$B$23)-(Financing!$B$12*Financing!$B$13+Financing!$B$11*0.02))*(1-Standalone!$B$13))/(Standalone!$B$18+((((1+G$7)*Standalone!$C$19*Standalone!$C$18+Standalone!$C$26+Financing!$B$7)-Financing!$B$11-Financing!$B$12)/Standalone!$B$19)))/Standalone!$B$21-1</f>
        <v>-0.00568466142236634</v>
      </c>
      <c r="H9" s="22" t="n">
        <f aca="false">(((Standalone!$B$12+Standalone!$C$12+('Deal Terms'!$B$18*(1-$A9)-'Deal Terms'!$B$23)-(Financing!$B$12*Financing!$B$13+Financing!$B$11*0.02))*(1-Standalone!$B$13))/(Standalone!$B$18+((((1+H$7)*Standalone!$C$19*Standalone!$C$18+Standalone!$C$26+Financing!$B$7)-Financing!$B$11-Financing!$B$12)/Standalone!$B$19)))/Standalone!$B$21-1</f>
        <v>-0.0199656716712372</v>
      </c>
    </row>
    <row r="10" customFormat="false" ht="21.75" hidden="false" customHeight="true" outlineLevel="0" collapsed="false">
      <c r="A10" s="49" t="n">
        <v>0.3</v>
      </c>
      <c r="B10" s="22" t="n">
        <f aca="false">(((Standalone!$B$12+Standalone!$C$12+('Deal Terms'!$B$18*(1-$A10)-'Deal Terms'!$B$23)-(Financing!$B$12*Financing!$B$13+Financing!$B$11*0.02))*(1-Standalone!$B$13))/(Standalone!$B$18+((((1+B$7)*Standalone!$C$19*Standalone!$C$18+Standalone!$C$26+Financing!$B$7)-Financing!$B$11-Financing!$B$12)/Standalone!$B$19)))/Standalone!$B$21-1</f>
        <v>0.041689155638075</v>
      </c>
      <c r="C10" s="22" t="n">
        <f aca="false">(((Standalone!$B$12+Standalone!$C$12+('Deal Terms'!$B$18*(1-$A10)-'Deal Terms'!$B$23)-(Financing!$B$12*Financing!$B$13+Financing!$B$11*0.02))*(1-Standalone!$B$13))/(Standalone!$B$18+((((1+C$7)*Standalone!$C$19*Standalone!$C$18+Standalone!$C$26+Financing!$B$7)-Financing!$B$11-Financing!$B$12)/Standalone!$B$19)))/Standalone!$B$21-1</f>
        <v>0.0255701745063446</v>
      </c>
      <c r="D10" s="22" t="n">
        <f aca="false">(((Standalone!$B$12+Standalone!$C$12+('Deal Terms'!$B$18*(1-$A10)-'Deal Terms'!$B$23)-(Financing!$B$12*Financing!$B$13+Financing!$B$11*0.02))*(1-Standalone!$B$13))/(Standalone!$B$18+((((1+D$7)*Standalone!$C$19*Standalone!$C$18+Standalone!$C$26+Financing!$B$7)-Financing!$B$11-Financing!$B$12)/Standalone!$B$19)))/Standalone!$B$21-1</f>
        <v>0.00994243851386711</v>
      </c>
      <c r="E10" s="50" t="n">
        <f aca="false">(((Standalone!$B$12+Standalone!$C$12+('Deal Terms'!$B$18*(1-$A10)-'Deal Terms'!$B$23)-(Financing!$B$12*Financing!$B$13+Financing!$B$11*0.02))*(1-Standalone!$B$13))/(Standalone!$B$18+((((1+E$7)*Standalone!$C$19*Standalone!$C$18+Standalone!$C$26+Financing!$B$7)-Financing!$B$11-Financing!$B$12)/Standalone!$B$19)))/Standalone!$B$21-1</f>
        <v>-0.00521617219553427</v>
      </c>
      <c r="F10" s="22" t="n">
        <f aca="false">(((Standalone!$B$12+Standalone!$C$12+('Deal Terms'!$B$18*(1-$A10)-'Deal Terms'!$B$23)-(Financing!$B$12*Financing!$B$13+Financing!$B$11*0.02))*(1-Standalone!$B$13))/(Standalone!$B$18+((((1+F$7)*Standalone!$C$19*Standalone!$C$18+Standalone!$C$26+Financing!$B$7)-Financing!$B$11-Financing!$B$12)/Standalone!$B$19)))/Standalone!$B$21-1</f>
        <v>-0.0199264690946762</v>
      </c>
      <c r="G10" s="22" t="n">
        <f aca="false">(((Standalone!$B$12+Standalone!$C$12+('Deal Terms'!$B$18*(1-$A10)-'Deal Terms'!$B$23)-(Financing!$B$12*Financing!$B$13+Financing!$B$11*0.02))*(1-Standalone!$B$13))/(Standalone!$B$18+((((1+G$7)*Standalone!$C$19*Standalone!$C$18+Standalone!$C$26+Financing!$B$7)-Financing!$B$11-Financing!$B$12)/Standalone!$B$19)))/Standalone!$B$21-1</f>
        <v>-0.0342080506014931</v>
      </c>
      <c r="H10" s="22" t="n">
        <f aca="false">(((Standalone!$B$12+Standalone!$C$12+('Deal Terms'!$B$18*(1-$A10)-'Deal Terms'!$B$23)-(Financing!$B$12*Financing!$B$13+Financing!$B$11*0.02))*(1-Standalone!$B$13))/(Standalone!$B$18+((((1+H$7)*Standalone!$C$19*Standalone!$C$18+Standalone!$C$26+Financing!$B$7)-Financing!$B$11-Financing!$B$12)/Standalone!$B$19)))/Standalone!$B$21-1</f>
        <v>-0.0480793891924952</v>
      </c>
    </row>
    <row r="11" customFormat="false" ht="21.75" hidden="false" customHeight="true" outlineLevel="0" collapsed="false">
      <c r="A11" s="49" t="n">
        <v>0.45</v>
      </c>
      <c r="B11" s="22" t="n">
        <f aca="false">(((Standalone!$B$12+Standalone!$C$12+('Deal Terms'!$B$18*(1-$A11)-'Deal Terms'!$B$23)-(Financing!$B$12*Financing!$B$13+Financing!$B$11*0.02))*(1-Standalone!$B$13))/(Standalone!$B$18+((((1+B$7)*Standalone!$C$19*Standalone!$C$18+Standalone!$C$26+Financing!$B$7)-Financing!$B$11-Financing!$B$12)/Standalone!$B$19)))/Standalone!$B$21-1</f>
        <v>0.0109242427513545</v>
      </c>
      <c r="C11" s="22" t="n">
        <f aca="false">(((Standalone!$B$12+Standalone!$C$12+('Deal Terms'!$B$18*(1-$A11)-'Deal Terms'!$B$23)-(Financing!$B$12*Financing!$B$13+Financing!$B$11*0.02))*(1-Standalone!$B$13))/(Standalone!$B$18+((((1+C$7)*Standalone!$C$19*Standalone!$C$18+Standalone!$C$26+Financing!$B$7)-Financing!$B$11-Financing!$B$12)/Standalone!$B$19)))/Standalone!$B$21-1</f>
        <v>-0.00471868556974953</v>
      </c>
      <c r="D11" s="22" t="n">
        <f aca="false">(((Standalone!$B$12+Standalone!$C$12+('Deal Terms'!$B$18*(1-$A11)-'Deal Terms'!$B$23)-(Financing!$B$12*Financing!$B$13+Financing!$B$11*0.02))*(1-Standalone!$B$13))/(Standalone!$B$18+((((1+D$7)*Standalone!$C$19*Standalone!$C$18+Standalone!$C$26+Financing!$B$7)-Financing!$B$11-Financing!$B$12)/Standalone!$B$19)))/Standalone!$B$21-1</f>
        <v>-0.0198848770277342</v>
      </c>
      <c r="E11" s="22" t="n">
        <f aca="false">(((Standalone!$B$12+Standalone!$C$12+('Deal Terms'!$B$18*(1-$A11)-'Deal Terms'!$B$23)-(Financing!$B$12*Financing!$B$13+Financing!$B$11*0.02))*(1-Standalone!$B$13))/(Standalone!$B$18+((((1+E$7)*Standalone!$C$19*Standalone!$C$18+Standalone!$C$26+Financing!$B$7)-Financing!$B$11-Financing!$B$12)/Standalone!$B$19)))/Standalone!$B$21-1</f>
        <v>-0.0345957981980496</v>
      </c>
      <c r="F11" s="22" t="n">
        <f aca="false">(((Standalone!$B$12+Standalone!$C$12+('Deal Terms'!$B$18*(1-$A11)-'Deal Terms'!$B$23)-(Financing!$B$12*Financing!$B$13+Financing!$B$11*0.02))*(1-Standalone!$B$13))/(Standalone!$B$18+((((1+F$7)*Standalone!$C$19*Standalone!$C$18+Standalone!$C$26+Financing!$B$7)-Financing!$B$11-Financing!$B$12)/Standalone!$B$19)))/Standalone!$B$21-1</f>
        <v>-0.0488716459141598</v>
      </c>
      <c r="G11" s="22" t="n">
        <f aca="false">(((Standalone!$B$12+Standalone!$C$12+('Deal Terms'!$B$18*(1-$A11)-'Deal Terms'!$B$23)-(Financing!$B$12*Financing!$B$13+Financing!$B$11*0.02))*(1-Standalone!$B$13))/(Standalone!$B$18+((((1+G$7)*Standalone!$C$19*Standalone!$C$18+Standalone!$C$26+Financing!$B$7)-Financing!$B$11-Financing!$B$12)/Standalone!$B$19)))/Standalone!$B$21-1</f>
        <v>-0.0627314397806201</v>
      </c>
      <c r="H11" s="22" t="n">
        <f aca="false">(((Standalone!$B$12+Standalone!$C$12+('Deal Terms'!$B$18*(1-$A11)-'Deal Terms'!$B$23)-(Financing!$B$12*Financing!$B$13+Financing!$B$11*0.02))*(1-Standalone!$B$13))/(Standalone!$B$18+((((1+H$7)*Standalone!$C$19*Standalone!$C$18+Standalone!$C$26+Financing!$B$7)-Financing!$B$11-Financing!$B$12)/Standalone!$B$19)))/Standalone!$B$21-1</f>
        <v>-0.0761931067137531</v>
      </c>
    </row>
    <row r="12" customFormat="false" ht="21.75" hidden="false" customHeight="true" outlineLevel="0" collapsed="false">
      <c r="A12" s="49" t="n">
        <v>0.6</v>
      </c>
      <c r="B12" s="22" t="n">
        <f aca="false">(((Standalone!$B$12+Standalone!$C$12+('Deal Terms'!$B$18*(1-$A12)-'Deal Terms'!$B$23)-(Financing!$B$12*Financing!$B$13+Financing!$B$11*0.02))*(1-Standalone!$B$13))/(Standalone!$B$18+((((1+B$7)*Standalone!$C$19*Standalone!$C$18+Standalone!$C$26+Financing!$B$7)-Financing!$B$11-Financing!$B$12)/Standalone!$B$19)))/Standalone!$B$21-1</f>
        <v>-0.0198406701353658</v>
      </c>
      <c r="C12" s="22" t="n">
        <f aca="false">(((Standalone!$B$12+Standalone!$C$12+('Deal Terms'!$B$18*(1-$A12)-'Deal Terms'!$B$23)-(Financing!$B$12*Financing!$B$13+Financing!$B$11*0.02))*(1-Standalone!$B$13))/(Standalone!$B$18+((((1+C$7)*Standalone!$C$19*Standalone!$C$18+Standalone!$C$26+Financing!$B$7)-Financing!$B$11-Financing!$B$12)/Standalone!$B$19)))/Standalone!$B$21-1</f>
        <v>-0.0350075456458436</v>
      </c>
      <c r="D12" s="22" t="n">
        <f aca="false">(((Standalone!$B$12+Standalone!$C$12+('Deal Terms'!$B$18*(1-$A12)-'Deal Terms'!$B$23)-(Financing!$B$12*Financing!$B$13+Financing!$B$11*0.02))*(1-Standalone!$B$13))/(Standalone!$B$18+((((1+D$7)*Standalone!$C$19*Standalone!$C$18+Standalone!$C$26+Financing!$B$7)-Financing!$B$11-Financing!$B$12)/Standalone!$B$19)))/Standalone!$B$21-1</f>
        <v>-0.0497121925693355</v>
      </c>
      <c r="E12" s="22" t="n">
        <f aca="false">(((Standalone!$B$12+Standalone!$C$12+('Deal Terms'!$B$18*(1-$A12)-'Deal Terms'!$B$23)-(Financing!$B$12*Financing!$B$13+Financing!$B$11*0.02))*(1-Standalone!$B$13))/(Standalone!$B$18+((((1+E$7)*Standalone!$C$19*Standalone!$C$18+Standalone!$C$26+Financing!$B$7)-Financing!$B$11-Financing!$B$12)/Standalone!$B$19)))/Standalone!$B$21-1</f>
        <v>-0.0639754242005649</v>
      </c>
      <c r="F12" s="22" t="n">
        <f aca="false">(((Standalone!$B$12+Standalone!$C$12+('Deal Terms'!$B$18*(1-$A12)-'Deal Terms'!$B$23)-(Financing!$B$12*Financing!$B$13+Financing!$B$11*0.02))*(1-Standalone!$B$13))/(Standalone!$B$18+((((1+F$7)*Standalone!$C$19*Standalone!$C$18+Standalone!$C$26+Financing!$B$7)-Financing!$B$11-Financing!$B$12)/Standalone!$B$19)))/Standalone!$B$21-1</f>
        <v>-0.0778168227336435</v>
      </c>
      <c r="G12" s="22" t="n">
        <f aca="false">(((Standalone!$B$12+Standalone!$C$12+('Deal Terms'!$B$18*(1-$A12)-'Deal Terms'!$B$23)-(Financing!$B$12*Financing!$B$13+Financing!$B$11*0.02))*(1-Standalone!$B$13))/(Standalone!$B$18+((((1+G$7)*Standalone!$C$19*Standalone!$C$18+Standalone!$C$26+Financing!$B$7)-Financing!$B$11-Financing!$B$12)/Standalone!$B$19)))/Standalone!$B$21-1</f>
        <v>-0.0912548289597469</v>
      </c>
      <c r="H12" s="22" t="n">
        <f aca="false">(((Standalone!$B$12+Standalone!$C$12+('Deal Terms'!$B$18*(1-$A12)-'Deal Terms'!$B$23)-(Financing!$B$12*Financing!$B$13+Financing!$B$11*0.02))*(1-Standalone!$B$13))/(Standalone!$B$18+((((1+H$7)*Standalone!$C$19*Standalone!$C$18+Standalone!$C$26+Financing!$B$7)-Financing!$B$11-Financing!$B$12)/Standalone!$B$19)))/Standalone!$B$21-1</f>
        <v>-0.104306824235011</v>
      </c>
    </row>
    <row r="13" customFormat="false" ht="21.75" hidden="false" customHeight="true" outlineLevel="0" collapsed="false">
      <c r="A13" s="49" t="n">
        <v>0.75</v>
      </c>
      <c r="B13" s="22" t="n">
        <f aca="false">(((Standalone!$B$12+Standalone!$C$12+('Deal Terms'!$B$18*(1-$A13)-'Deal Terms'!$B$23)-(Financing!$B$12*Financing!$B$13+Financing!$B$11*0.02))*(1-Standalone!$B$13))/(Standalone!$B$18+((((1+B$7)*Standalone!$C$19*Standalone!$C$18+Standalone!$C$26+Financing!$B$7)-Financing!$B$11-Financing!$B$12)/Standalone!$B$19)))/Standalone!$B$21-1</f>
        <v>-0.0506055830220861</v>
      </c>
      <c r="C13" s="22" t="n">
        <f aca="false">(((Standalone!$B$12+Standalone!$C$12+('Deal Terms'!$B$18*(1-$A13)-'Deal Terms'!$B$23)-(Financing!$B$12*Financing!$B$13+Financing!$B$11*0.02))*(1-Standalone!$B$13))/(Standalone!$B$18+((((1+C$7)*Standalone!$C$19*Standalone!$C$18+Standalone!$C$26+Financing!$B$7)-Financing!$B$11-Financing!$B$12)/Standalone!$B$19)))/Standalone!$B$21-1</f>
        <v>-0.0652964057219377</v>
      </c>
      <c r="D13" s="22" t="n">
        <f aca="false">(((Standalone!$B$12+Standalone!$C$12+('Deal Terms'!$B$18*(1-$A13)-'Deal Terms'!$B$23)-(Financing!$B$12*Financing!$B$13+Financing!$B$11*0.02))*(1-Standalone!$B$13))/(Standalone!$B$18+((((1+D$7)*Standalone!$C$19*Standalone!$C$18+Standalone!$C$26+Financing!$B$7)-Financing!$B$11-Financing!$B$12)/Standalone!$B$19)))/Standalone!$B$21-1</f>
        <v>-0.0795395081109367</v>
      </c>
      <c r="E13" s="22" t="n">
        <f aca="false">(((Standalone!$B$12+Standalone!$C$12+('Deal Terms'!$B$18*(1-$A13)-'Deal Terms'!$B$23)-(Financing!$B$12*Financing!$B$13+Financing!$B$11*0.02))*(1-Standalone!$B$13))/(Standalone!$B$18+((((1+E$7)*Standalone!$C$19*Standalone!$C$18+Standalone!$C$26+Financing!$B$7)-Financing!$B$11-Financing!$B$12)/Standalone!$B$19)))/Standalone!$B$21-1</f>
        <v>-0.0933550502030801</v>
      </c>
      <c r="F13" s="22" t="n">
        <f aca="false">(((Standalone!$B$12+Standalone!$C$12+('Deal Terms'!$B$18*(1-$A13)-'Deal Terms'!$B$23)-(Financing!$B$12*Financing!$B$13+Financing!$B$11*0.02))*(1-Standalone!$B$13))/(Standalone!$B$18+((((1+F$7)*Standalone!$C$19*Standalone!$C$18+Standalone!$C$26+Financing!$B$7)-Financing!$B$11-Financing!$B$12)/Standalone!$B$19)))/Standalone!$B$21-1</f>
        <v>-0.106761999553127</v>
      </c>
      <c r="G13" s="22" t="n">
        <f aca="false">(((Standalone!$B$12+Standalone!$C$12+('Deal Terms'!$B$18*(1-$A13)-'Deal Terms'!$B$23)-(Financing!$B$12*Financing!$B$13+Financing!$B$11*0.02))*(1-Standalone!$B$13))/(Standalone!$B$18+((((1+G$7)*Standalone!$C$19*Standalone!$C$18+Standalone!$C$26+Financing!$B$7)-Financing!$B$11-Financing!$B$12)/Standalone!$B$19)))/Standalone!$B$21-1</f>
        <v>-0.119778218138874</v>
      </c>
      <c r="H13" s="22" t="n">
        <f aca="false">(((Standalone!$B$12+Standalone!$C$12+('Deal Terms'!$B$18*(1-$A13)-'Deal Terms'!$B$23)-(Financing!$B$12*Financing!$B$13+Financing!$B$11*0.02))*(1-Standalone!$B$13))/(Standalone!$B$18+((((1+H$7)*Standalone!$C$19*Standalone!$C$18+Standalone!$C$26+Financing!$B$7)-Financing!$B$11-Financing!$B$12)/Standalone!$B$19)))/Standalone!$B$21-1</f>
        <v>-0.132420541756269</v>
      </c>
    </row>
    <row r="15" customFormat="false" ht="55.5" hidden="false" customHeight="true" outlineLevel="0" collapsed="false">
      <c r="A15" s="51" t="s">
        <v>165</v>
      </c>
      <c r="B15" s="51"/>
      <c r="C15" s="51"/>
      <c r="D15" s="51"/>
      <c r="E15" s="51"/>
      <c r="F15" s="51"/>
      <c r="G15" s="51"/>
      <c r="H15" s="51"/>
    </row>
  </sheetData>
  <mergeCells count="4">
    <mergeCell ref="A1:H2"/>
    <mergeCell ref="C4:H4"/>
    <mergeCell ref="A6:H6"/>
    <mergeCell ref="A15:H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2026-05-09T09:24:49Z</dcterms:created>
  <dc:creator>openpyxl</dc:creator>
  <dc:description/>
  <dc:language>en-US</dc:language>
  <cp:lastModifiedBy/>
  <dcterms:modified xsi:type="dcterms:W3CDTF">2026-05-09T09:25:01Z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